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09"/>
  <workbookPr showInkAnnotation="0" autoCompressPictures="0"/>
  <mc:AlternateContent xmlns:mc="http://schemas.openxmlformats.org/markup-compatibility/2006">
    <mc:Choice Requires="x15">
      <x15ac:absPath xmlns:x15ac="http://schemas.microsoft.com/office/spreadsheetml/2010/11/ac" url="/Users/b/Documents/Work/SFT/CalPro/"/>
    </mc:Choice>
  </mc:AlternateContent>
  <xr:revisionPtr revIDLastSave="0" documentId="13_ncr:1_{9FF0CD91-F893-2148-9A73-708FA62E8C49}" xr6:coauthVersionLast="40" xr6:coauthVersionMax="40" xr10:uidLastSave="{00000000-0000-0000-0000-000000000000}"/>
  <bookViews>
    <workbookView xWindow="1220" yWindow="-23020" windowWidth="26500" windowHeight="20540" tabRatio="703" xr2:uid="{00000000-000D-0000-FFFF-FFFF00000000}"/>
  </bookViews>
  <sheets>
    <sheet name="Introduction" sheetId="6" r:id="rId1"/>
    <sheet name="Charges" sheetId="4" r:id="rId2"/>
    <sheet name="Nb d'heures de travail par an" sheetId="5" r:id="rId3"/>
    <sheet name="Revenu" sheetId="1" r:id="rId4"/>
    <sheet name="Objectif de tarif" sheetId="2" r:id="rId5"/>
    <sheet name="Nb d'heures nécessaires" sheetId="3" r:id="rId6"/>
    <sheet name="Remerciements" sheetId="7" r:id="rId7"/>
  </sheets>
  <definedNames>
    <definedName name="_xlnm.Print_Area" localSheetId="1">Charges!$B$1:$H$64</definedName>
    <definedName name="_xlnm.Print_Area" localSheetId="3">Revenu!$B$7:$E$34</definedName>
  </definedNames>
  <calcPr calcId="191029" iterate="1"/>
  <extLst>
    <ext xmlns:mx="http://schemas.microsoft.com/office/mac/excel/2008/main" uri="{7523E5D3-25F3-A5E0-1632-64F254C22452}">
      <mx:ArchID Flags="2"/>
    </ext>
  </extLst>
</workbook>
</file>

<file path=xl/calcChain.xml><?xml version="1.0" encoding="utf-8"?>
<calcChain xmlns="http://schemas.openxmlformats.org/spreadsheetml/2006/main">
  <c r="B29" i="5" l="1"/>
  <c r="B32" i="4"/>
  <c r="B48" i="4"/>
  <c r="D28" i="4"/>
  <c r="B14" i="4"/>
  <c r="B15" i="4"/>
  <c r="B22" i="4"/>
  <c r="B23" i="4"/>
  <c r="B24" i="4"/>
  <c r="B16" i="4"/>
  <c r="B17" i="4"/>
  <c r="B18" i="4"/>
  <c r="B25" i="4"/>
  <c r="D26" i="5"/>
  <c r="D24" i="5"/>
  <c r="B42" i="4"/>
  <c r="B43" i="4"/>
  <c r="B44" i="4"/>
  <c r="B45" i="4"/>
  <c r="B46" i="4"/>
  <c r="B49" i="4"/>
  <c r="B50" i="4"/>
  <c r="B34" i="4"/>
  <c r="B35" i="4"/>
  <c r="B36" i="4"/>
  <c r="B37" i="4"/>
  <c r="B38" i="4"/>
  <c r="B39" i="4"/>
  <c r="B40" i="4"/>
  <c r="B33" i="4"/>
  <c r="C11" i="3"/>
  <c r="C18" i="3"/>
  <c r="C9" i="3"/>
  <c r="C10" i="3" s="1"/>
  <c r="B13" i="2"/>
  <c r="B15" i="2" s="1"/>
  <c r="B17" i="2"/>
  <c r="C22" i="3"/>
  <c r="B17" i="5"/>
  <c r="B20" i="5" s="1"/>
  <c r="D29" i="5"/>
  <c r="B40" i="5"/>
  <c r="B42" i="5" s="1"/>
  <c r="D9" i="5"/>
  <c r="D11" i="5"/>
  <c r="D13" i="5"/>
  <c r="C50" i="5"/>
  <c r="B27" i="2"/>
  <c r="B15" i="1"/>
  <c r="D17" i="5"/>
  <c r="B28" i="4" l="1"/>
  <c r="C53" i="5"/>
  <c r="D20" i="5"/>
  <c r="C55" i="5" s="1"/>
  <c r="B32" i="5"/>
  <c r="B19" i="2"/>
  <c r="C20" i="3" l="1"/>
  <c r="D32" i="5"/>
  <c r="C54" i="5"/>
  <c r="B44" i="5"/>
  <c r="C52" i="5"/>
  <c r="C51" i="5" l="1"/>
  <c r="B25" i="2"/>
  <c r="B29" i="2" s="1"/>
  <c r="B35" i="2" s="1"/>
  <c r="B9" i="1"/>
  <c r="B17" i="1" s="1"/>
  <c r="B41" i="4"/>
  <c r="D41" i="4"/>
  <c r="B47" i="4"/>
  <c r="D47" i="4"/>
  <c r="B53" i="4"/>
  <c r="D53" i="4"/>
  <c r="B56" i="4"/>
  <c r="D56" i="4"/>
  <c r="C12" i="3"/>
  <c r="C13" i="3"/>
  <c r="C14" i="3"/>
  <c r="C15" i="3"/>
  <c r="C19" i="3"/>
  <c r="C21" i="3"/>
  <c r="C23" i="3"/>
  <c r="C24" i="3"/>
  <c r="B21" i="2"/>
  <c r="B23" i="2"/>
  <c r="B31" i="2"/>
  <c r="B33" i="2"/>
  <c r="B19" i="1"/>
  <c r="B21" i="1"/>
  <c r="B25" i="1"/>
  <c r="B29" i="1"/>
  <c r="B31" i="1"/>
  <c r="B3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Isabelle Meurville</author>
    <author>Héctor Quiñones</author>
    <author>Christelle LECOMTE</author>
  </authors>
  <commentList>
    <comment ref="C12" authorId="0" shapeId="0" xr:uid="{00000000-0006-0000-0100-000001000000}">
      <text>
        <r>
          <rPr>
            <sz val="10"/>
            <color rgb="FF000000"/>
            <rFont val="Tahoma"/>
            <family val="2"/>
          </rPr>
          <t>Durée de vie attendue, qui peut coïncider avec son amortissement, le cas échéant. Remplacez ce chiffre par 1 si vous ne souhaitez pas amortir la dépense sur la durée de vie du bien.</t>
        </r>
      </text>
    </comment>
    <comment ref="B27" authorId="1" shapeId="0" xr:uid="{00000000-0006-0000-0100-000002000000}">
      <text>
        <r>
          <rPr>
            <sz val="9"/>
            <color rgb="FF000000"/>
            <rFont val="Tahoma"/>
            <family val="2"/>
          </rPr>
          <t>Ceci ne constitue pas un conseil fiscal. Les chiffres dans la colonne "Durée de vie" sont remplis par l'utilisateur.</t>
        </r>
      </text>
    </comment>
    <comment ref="C30" authorId="2" shapeId="0" xr:uid="{00000000-0006-0000-0100-000003000000}">
      <text>
        <r>
          <rPr>
            <sz val="10"/>
            <color rgb="FF000000"/>
            <rFont val="Tahoma"/>
            <family val="2"/>
          </rPr>
          <t xml:space="preserve">Si la dépense est mensuelle renseignez 12, si elle est trimestrielle renseignez 4, etc.
</t>
        </r>
      </text>
    </comment>
    <comment ref="D41" authorId="3" shapeId="0" xr:uid="{00000000-0006-0000-0100-000004000000}">
      <text>
        <r>
          <rPr>
            <b/>
            <sz val="9"/>
            <color rgb="FF000000"/>
            <rFont val="Tahoma"/>
            <family val="2"/>
          </rPr>
          <t>Le taux de cotisations appliqué a été établi avec l'aide d'un expert-comptable et représente une moyenne basée sur les taux en vigueur.</t>
        </r>
      </text>
    </comment>
    <comment ref="D47" authorId="3" shapeId="0" xr:uid="{00000000-0006-0000-0100-000005000000}">
      <text>
        <r>
          <rPr>
            <b/>
            <sz val="10"/>
            <color rgb="FF000000"/>
            <rFont val="Arial"/>
            <family val="2"/>
          </rPr>
          <t>Le taux de cotisations appliqué a été établi avec l'aide d'un expert-comptable et représente une moyenne basée sur les taux en vigueur.</t>
        </r>
        <r>
          <rPr>
            <sz val="9"/>
            <color rgb="FF000000"/>
            <rFont val="Arial"/>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9" authorId="0" shapeId="0" xr:uid="{00000000-0006-0000-0200-000001000000}">
      <text>
        <r>
          <rPr>
            <sz val="9"/>
            <color indexed="8"/>
            <rFont val="Tahoma"/>
            <family val="2"/>
          </rPr>
          <t>En jours ouvrables  (hors week-end et jours fériés)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xml:space="preserve"> </author>
    <author>PC07</author>
    <author>Björn Bratteby</author>
  </authors>
  <commentList>
    <comment ref="C9" authorId="0" shapeId="0" xr:uid="{00000000-0006-0000-0300-000001000000}">
      <text>
        <r>
          <rPr>
            <sz val="9"/>
            <color indexed="81"/>
            <rFont val="Tahoma"/>
            <family val="2"/>
          </rPr>
          <t>Données issues de l'onglet « Heures de travail annuelles »</t>
        </r>
      </text>
    </comment>
    <comment ref="C11" authorId="1" shapeId="0" xr:uid="{00000000-0006-0000-0300-000002000000}">
      <text>
        <r>
          <rPr>
            <sz val="9"/>
            <color indexed="81"/>
            <rFont val="Tahoma"/>
            <family val="2"/>
          </rPr>
          <t>Voir Introduction</t>
        </r>
      </text>
    </comment>
    <comment ref="C13" authorId="2" shapeId="0" xr:uid="{00000000-0006-0000-0300-000003000000}">
      <text>
        <r>
          <rPr>
            <sz val="9"/>
            <color indexed="81"/>
            <rFont val="Tahoma"/>
            <family val="2"/>
          </rPr>
          <t>Exemple fourni basé sur le tarif moyen issu de l'enquête statistique 2015 de la SFT</t>
        </r>
      </text>
    </comment>
    <comment ref="C19" authorId="0" shapeId="0" xr:uid="{00000000-0006-0000-0300-000004000000}">
      <text>
        <r>
          <rPr>
            <sz val="9"/>
            <color indexed="81"/>
            <rFont val="Tahoma"/>
            <family val="2"/>
          </rPr>
          <t>Données issues de l'onglet « Charges d'exploitation »</t>
        </r>
      </text>
    </comment>
    <comment ref="C27" authorId="2" shapeId="0" xr:uid="{00000000-0006-0000-0300-000005000000}">
      <text>
        <r>
          <rPr>
            <sz val="9"/>
            <color indexed="81"/>
            <rFont val="Tahoma"/>
            <family val="2"/>
          </rPr>
          <t>Pour obtenir votre taux d'imposition, il suffit de diviser le montant total de l'impôt sur le revenu par le revenu imposable du foyer.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Björn Bratteby</author>
    <author xml:space="preserve"> </author>
    <author>PC07</author>
  </authors>
  <commentList>
    <comment ref="C13" authorId="0" shapeId="0" xr:uid="{00000000-0006-0000-0400-000001000000}">
      <text>
        <r>
          <rPr>
            <sz val="9"/>
            <color indexed="81"/>
            <rFont val="Tahoma"/>
            <family val="2"/>
          </rPr>
          <t>Données issues de l'onglet « Revenu »</t>
        </r>
      </text>
    </comment>
    <comment ref="C17" authorId="0" shapeId="0" xr:uid="{00000000-0006-0000-0400-000002000000}">
      <text>
        <r>
          <rPr>
            <sz val="9"/>
            <color indexed="81"/>
            <rFont val="Tahoma"/>
            <family val="2"/>
          </rPr>
          <t>Données issues de l'onglet « Revenu »</t>
        </r>
      </text>
    </comment>
    <comment ref="C21" authorId="1" shapeId="0" xr:uid="{00000000-0006-0000-0400-000003000000}">
      <text>
        <r>
          <rPr>
            <sz val="9"/>
            <color indexed="81"/>
            <rFont val="Tahoma"/>
            <family val="2"/>
          </rPr>
          <t>Données issues de l'onglet « Charges d'exploitation »</t>
        </r>
        <r>
          <rPr>
            <sz val="8"/>
            <color indexed="81"/>
            <rFont val="Tahoma"/>
            <family val="2"/>
          </rPr>
          <t xml:space="preserve">
</t>
        </r>
      </text>
    </comment>
    <comment ref="C25" authorId="1" shapeId="0" xr:uid="{00000000-0006-0000-0400-000004000000}">
      <text>
        <r>
          <rPr>
            <sz val="9"/>
            <color indexed="81"/>
            <rFont val="Tahoma"/>
            <family val="2"/>
          </rPr>
          <t>Données issues de l'onglet « Heures de travail annuelles »</t>
        </r>
      </text>
    </comment>
    <comment ref="C27" authorId="2" shapeId="0" xr:uid="{00000000-0006-0000-0400-000005000000}">
      <text>
        <r>
          <rPr>
            <sz val="9"/>
            <color indexed="81"/>
            <rFont val="Tahoma"/>
            <family val="2"/>
          </rPr>
          <t>Données issues de l'onglet « Revenu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Björn Bratteby</author>
    <author>PC07</author>
    <author xml:space="preserve"> </author>
  </authors>
  <commentList>
    <comment ref="D9" authorId="0" shapeId="0" xr:uid="{00000000-0006-0000-0500-000001000000}">
      <text>
        <r>
          <rPr>
            <sz val="9"/>
            <color indexed="81"/>
            <rFont val="Tahoma"/>
            <family val="2"/>
          </rPr>
          <t>Données issues de l'onglet « Revenu »</t>
        </r>
      </text>
    </comment>
    <comment ref="D11" authorId="0" shapeId="0" xr:uid="{00000000-0006-0000-0500-000002000000}">
      <text>
        <r>
          <rPr>
            <sz val="9"/>
            <color indexed="81"/>
            <rFont val="Tahoma"/>
            <family val="2"/>
          </rPr>
          <t>Données issues de l'onglet « Revenu »</t>
        </r>
      </text>
    </comment>
    <comment ref="D14" authorId="1" shapeId="0" xr:uid="{00000000-0006-0000-0500-000003000000}">
      <text>
        <r>
          <rPr>
            <sz val="9"/>
            <color indexed="81"/>
            <rFont val="Tahoma"/>
            <family val="2"/>
          </rPr>
          <t>Données issues de l'onglet « Charges »</t>
        </r>
        <r>
          <rPr>
            <sz val="8"/>
            <color indexed="81"/>
            <rFont val="Tahoma"/>
            <family val="2"/>
          </rPr>
          <t xml:space="preserve">
</t>
        </r>
      </text>
    </comment>
    <comment ref="D16" authorId="0" shapeId="0" xr:uid="{00000000-0006-0000-0500-000004000000}">
      <text>
        <r>
          <rPr>
            <sz val="9"/>
            <color indexed="81"/>
            <rFont val="Tahoma"/>
            <family val="2"/>
          </rPr>
          <t>Exemple fourni basé sur le tarif moyen issu de l'enquête statistique 2015 dela SFT</t>
        </r>
      </text>
    </comment>
    <comment ref="D20" authorId="2" shapeId="0" xr:uid="{00000000-0006-0000-0500-000005000000}">
      <text>
        <r>
          <rPr>
            <sz val="9"/>
            <color indexed="81"/>
            <rFont val="Tahoma"/>
            <family val="2"/>
          </rPr>
          <t>Données issues de l'onglet « nb d'heures de travail par an »</t>
        </r>
      </text>
    </comment>
    <comment ref="D22" authorId="2" shapeId="0" xr:uid="{00000000-0006-0000-0500-000006000000}">
      <text>
        <r>
          <rPr>
            <sz val="9"/>
            <color indexed="81"/>
            <rFont val="Tahoma"/>
            <family val="2"/>
          </rPr>
          <t>Données issues de l'onglet « nb d'heures de travail par an »</t>
        </r>
      </text>
    </comment>
  </commentList>
</comments>
</file>

<file path=xl/sharedStrings.xml><?xml version="1.0" encoding="utf-8"?>
<sst xmlns="http://schemas.openxmlformats.org/spreadsheetml/2006/main" count="301" uniqueCount="241">
  <si>
    <t>%</t>
  </si>
  <si>
    <t>euros</t>
  </si>
  <si>
    <t>Steel, Andrew</t>
  </si>
  <si>
    <t>Sancho Durán, Javier</t>
  </si>
  <si>
    <t>Vargas Juárez, Concepción</t>
  </si>
  <si>
    <t>Castro Roig, Xosé</t>
  </si>
  <si>
    <t>Martorell Linares, Alicia</t>
  </si>
  <si>
    <t>Quiñones Tapia, Héctor</t>
  </si>
  <si>
    <t>L'essentiel est de prendre en considération l'ensemble des coûts.</t>
  </si>
  <si>
    <t xml:space="preserve">Renseignez également le nombre de jours fériés dans l'année (uniquement ceux que vous avez l'intention de chômer) et le nombre de jours de congés que vous envisagez de prendre. </t>
  </si>
  <si>
    <t>Revenu</t>
  </si>
  <si>
    <t>Objectif de tarif</t>
  </si>
  <si>
    <t>Ces calculs prévisionnels vous aideront à définir vos objectifs de productivité et vos tarifs unitaires.</t>
  </si>
  <si>
    <t>Résumé</t>
  </si>
  <si>
    <t>Objectif de revenu net mensuel</t>
  </si>
  <si>
    <t>euros/mois</t>
  </si>
  <si>
    <t>Objectif de revenu net annuel</t>
  </si>
  <si>
    <t>euros/an</t>
  </si>
  <si>
    <t>heures/an</t>
  </si>
  <si>
    <t>Objectif de tarif moyen par heure nécessaire pour atteindre l'objectif de revenu</t>
  </si>
  <si>
    <t>euros/heure</t>
  </si>
  <si>
    <t>Bereuter, Carol</t>
  </si>
  <si>
    <t>Meurville, Isabelle</t>
  </si>
  <si>
    <t>Oudin, Géraldine</t>
  </si>
  <si>
    <t>Pasquier, Sylvie</t>
  </si>
  <si>
    <t>Lesur, Florence</t>
  </si>
  <si>
    <t>Droits d'auteur</t>
  </si>
  <si>
    <t>Veuillez adresser vos suggestions d'amélioration et de modification ainsi que vos remarques à calpro@asetrad.org. Les auteurs de CalPro lisent tous les messages.</t>
  </si>
  <si>
    <t>Il est primordial que vous calculiez sérieusement chaque poste, notamment ceux qui sont cachés ou qui n'apparaissent que dans certaines circonstances. Néanmoins, si vous jugez qu'un poste donné ne vous concerne pas, renseignez simplement 0 dans le champ correspondant.</t>
  </si>
  <si>
    <t>Chiffre d'affaires nécessaire</t>
  </si>
  <si>
    <t>Tarif horaire</t>
  </si>
  <si>
    <t>Nombre d'heures de travail nécessaires à l'année pour atteindre mon objectif de revenu</t>
  </si>
  <si>
    <t>jours/an</t>
  </si>
  <si>
    <t>Nombre d'heures de traduction nécessaires</t>
  </si>
  <si>
    <t>heures/jour</t>
  </si>
  <si>
    <t>1.1. Jours de vacances</t>
  </si>
  <si>
    <t>1.2. Jours fériés</t>
  </si>
  <si>
    <t>1.3. Jours non productifs (imprévus, maladie, manque de travail)</t>
  </si>
  <si>
    <t>1.5. Week-ends</t>
  </si>
  <si>
    <t>Nombre d’heures de travail par jour (traduction + tâches annexes)</t>
  </si>
  <si>
    <t xml:space="preserve"> jours/an</t>
  </si>
  <si>
    <t>Postes de dépenses</t>
  </si>
  <si>
    <t>Coût annuel</t>
  </si>
  <si>
    <t>Coût initial</t>
  </si>
  <si>
    <t>Matériel informatique</t>
  </si>
  <si>
    <t>Logiciels</t>
  </si>
  <si>
    <t>Branchement de téléphone et d'Internet (frais de connexion, matériel)</t>
  </si>
  <si>
    <t>Coût initial total :</t>
  </si>
  <si>
    <t>Durée de vie (années)</t>
  </si>
  <si>
    <t>Adhésions aux associations professionnelles</t>
  </si>
  <si>
    <t>Formations (présentielles ou à distance, séminaires, etc.)</t>
  </si>
  <si>
    <t>Total annuel</t>
  </si>
  <si>
    <t>Total mensuel</t>
  </si>
  <si>
    <t>Divers</t>
  </si>
  <si>
    <t>Type de tarification</t>
  </si>
  <si>
    <t>Nombre de mots : 1 745          Durée nette :  250 min.</t>
  </si>
  <si>
    <t xml:space="preserve">               Début : 11:20     Fin : 13:10     Durée : 110 min</t>
  </si>
  <si>
    <t>Nombre de versements</t>
  </si>
  <si>
    <t>Combien est-ce que je gagne réellement ?</t>
  </si>
  <si>
    <t>Heures facturables par an (traduction, interprétation, relecture, etc.)</t>
  </si>
  <si>
    <t>Prix moyen actuel par heure</t>
  </si>
  <si>
    <t>versements/an</t>
  </si>
  <si>
    <t>Taux d'imposition applicable</t>
  </si>
  <si>
    <t>Montant des impôts annuels</t>
  </si>
  <si>
    <t>Bénéfice net annuel</t>
  </si>
  <si>
    <t>Bénéfice net mensuel (revenus nets mensuels)</t>
  </si>
  <si>
    <t>Nombre de versements (12 à 14)</t>
  </si>
  <si>
    <t>Productivité</t>
  </si>
  <si>
    <t xml:space="preserve">(Remarque : vous ne pouvez pas ajouter de champ parce que les cellules du tableur sont verrouillées. Le champ Divers peut accueillir le total de plusieurs postes. Vous pouvez également ajuster le coût par poste dans sa catégorie.) Soyez aussi précis que possible. </t>
  </si>
  <si>
    <t xml:space="preserve">Dans cet onglet, vous commencez à mesurer votre potentiel d'activité. </t>
  </si>
  <si>
    <t>Utilisez ces chiffres pour calculer votre productivité horaire :</t>
  </si>
  <si>
    <t>Part du temps facturable</t>
  </si>
  <si>
    <t>Nombre de jours facturables à l'année</t>
  </si>
  <si>
    <t>3. Jours de travail facturables</t>
  </si>
  <si>
    <t>4. Heures facturables</t>
  </si>
  <si>
    <t>Nombre d'heures disponibles en dehors du travail (sommeil inclus)</t>
  </si>
  <si>
    <t>Auteurs</t>
  </si>
  <si>
    <t>Contribution à la version espagnole</t>
  </si>
  <si>
    <t>Contribution à la version française</t>
  </si>
  <si>
    <t>Nombre d’heures de travail par an</t>
  </si>
  <si>
    <t>1. Jours non consacrés au travail</t>
  </si>
  <si>
    <t>1.4. Jours de travail par semaine</t>
  </si>
  <si>
    <t>Nombre total de jours non consacrés au travail</t>
  </si>
  <si>
    <t>2. Jours de travail non facturables</t>
  </si>
  <si>
    <t>Nombre total de jours de travail non facturables</t>
  </si>
  <si>
    <t>Heures de travail facturables (par jour)</t>
  </si>
  <si>
    <t>Heures de travail non facturables (par jour)</t>
  </si>
  <si>
    <t>Heures de travail facturables (par an)</t>
  </si>
  <si>
    <t xml:space="preserve">  5. Heures de sommeil par jour de travail</t>
  </si>
  <si>
    <t xml:space="preserve"> heures/jour</t>
  </si>
  <si>
    <t xml:space="preserve"> TOTAUX ANNUELS</t>
  </si>
  <si>
    <t>Nombre d’heures dans une année</t>
  </si>
  <si>
    <t>Jours non travaillés exprimés en heures</t>
  </si>
  <si>
    <t>Chiffre d'affaires (CA) annuel</t>
  </si>
  <si>
    <t>Charges annuelles</t>
  </si>
  <si>
    <t>Bénéfice annuel avant impôts [CA - charges]</t>
  </si>
  <si>
    <t>Bénéfice mensuel avant impôts</t>
  </si>
  <si>
    <t>Total des charges annuelles</t>
  </si>
  <si>
    <t>Total des charges mensuelles</t>
  </si>
  <si>
    <t>Combien facturer pour dégager mon objectif de revenu ?</t>
  </si>
  <si>
    <t>Revenu nécessaire (pour couvrir bénéfice  +  charges)</t>
  </si>
  <si>
    <t>Heures de travail facturables annuelles (traduction, interprétation, révision, relecture, etc.)</t>
  </si>
  <si>
    <t>Sur la base de mes tarifs et de mes charges , combien d'heures dois-je travailler pour atteindre mon objectif de revenu ?</t>
  </si>
  <si>
    <t xml:space="preserve">Charges </t>
  </si>
  <si>
    <t>Elles désignent les dépenses survenant chaque année ou plus fréquemment.</t>
  </si>
  <si>
    <t>Nombre d'heures de travail par an</t>
  </si>
  <si>
    <t>Nombre d'heures de travail nécessaires</t>
  </si>
  <si>
    <t>Nombre d'heures de travail quotidiennes nécessaires (incluant le temps non facturable)</t>
  </si>
  <si>
    <t>Mobilier, Matériel de Bureau</t>
  </si>
  <si>
    <t>Primes d'assurance</t>
  </si>
  <si>
    <t>Fournitures consommables (fournitures de bureau, papeterie, CDs/DVDs, timbres, téléphone, etc.)</t>
  </si>
  <si>
    <t>Charges</t>
  </si>
  <si>
    <t xml:space="preserve"> jours/semaine</t>
  </si>
  <si>
    <t>2.1. Jours de formation (conférences, etc.)</t>
  </si>
  <si>
    <t>Pourcentage du temps de travail consacré à des tâches facturables (traduction, interprétation, relecture, révision, etc.)</t>
  </si>
  <si>
    <t xml:space="preserve"> % des heures de travail</t>
  </si>
  <si>
    <t xml:space="preserve"> heures/an</t>
  </si>
  <si>
    <t>Heures de travail consacrées à des tâches facturables (traduction, interprétation, relecture, révision, etc.)</t>
  </si>
  <si>
    <t>Heures de travail non facturables (heures de travail non facturables par jour de travail + jours de travail non facturables)</t>
  </si>
  <si>
    <t>Déplacements professionnels et frais de congrès (rendez-vous clientèle, salons professionnels et réunions hors formation)</t>
  </si>
  <si>
    <t>Frais financiers et accessoires (frais accessoires issus de la sous-traitance, défauts de paiement, fluctuations des taux de change, etc,)</t>
  </si>
  <si>
    <t>Honoraires non rétrocédés (comptables, conseiller, graphiste, coach…)</t>
  </si>
  <si>
    <t>Amortissements</t>
  </si>
  <si>
    <t>Vous pouvez modifier le nombre d'années pour refléter le fait que certaines dépenses ne surviennent peut-être pas tous les ans.</t>
  </si>
  <si>
    <t>Maintenant que vous avez renseigné la partie la plus complexe, l'étape suivante consiste à examiner le nombre d'heures de travail par an.</t>
  </si>
  <si>
    <t xml:space="preserve">En fonction du nombre d'heures consacrées à la traduction ou à l'interprétation chaque année et en fonction de votre productivité, de vos tarifs et de vos charges, vous pouvez calculer une projection de votre bénéfice avant impôt. Par définition, la productivité est fluctuante en fonction de votre forme, du projet, de votre expérience, etc. </t>
  </si>
  <si>
    <t xml:space="preserve">Dans cet onglet, CalPro France vous encourage à adopter un angle plus entrepreneurial. Définissez d'abord les revenus que vous souhaitez. </t>
  </si>
  <si>
    <t>CalPro France est une adaptation de CalPro, © 2008 Castro, Quiñones &amp; Steel, tous droits réservés.</t>
  </si>
  <si>
    <t>Moritz, Mary</t>
  </si>
  <si>
    <t xml:space="preserve">Total des charges annuelles </t>
  </si>
  <si>
    <t>Adapté en français par la Société française des traducteurs (SFT) à partir de CalPro 1.3 (version espagnole). CalPro a été initialement élaboré par Asetrad, l'Association espagnole des traducteurs, correcteurs et interprètes.</t>
  </si>
  <si>
    <t>Version 1.3 (français)</t>
  </si>
  <si>
    <t>Cet outil ne répondra pas à toutes les situations paticulières. Il vous appartient de pondérer les chiffres, comme celui de votre rentabilité selon que vous travaillez sur un glossaire ou sur un document rédactionnel. N'hésitez pas à jouer avec les paramètres.</t>
  </si>
  <si>
    <r>
      <rPr>
        <b/>
        <sz val="12"/>
        <rFont val="Trebuchet MS"/>
        <family val="2"/>
      </rPr>
      <t>1 745</t>
    </r>
    <r>
      <rPr>
        <sz val="12"/>
        <rFont val="Trebuchet MS"/>
        <family val="2"/>
      </rPr>
      <t xml:space="preserve"> (mots) / </t>
    </r>
    <r>
      <rPr>
        <b/>
        <sz val="12"/>
        <rFont val="Trebuchet MS"/>
        <family val="2"/>
      </rPr>
      <t>250</t>
    </r>
    <r>
      <rPr>
        <sz val="12"/>
        <rFont val="Trebuchet MS"/>
        <family val="2"/>
      </rPr>
      <t xml:space="preserve"> (durée nette en minutes) x </t>
    </r>
    <r>
      <rPr>
        <b/>
        <sz val="12"/>
        <rFont val="Trebuchet MS"/>
        <family val="2"/>
      </rPr>
      <t>60</t>
    </r>
    <r>
      <rPr>
        <sz val="12"/>
        <rFont val="Trebuchet MS"/>
        <family val="2"/>
      </rPr>
      <t xml:space="preserve"> (minutes par heure) = </t>
    </r>
    <r>
      <rPr>
        <b/>
        <sz val="12"/>
        <rFont val="Trebuchet MS"/>
        <family val="2"/>
      </rPr>
      <t>419</t>
    </r>
    <r>
      <rPr>
        <sz val="12"/>
        <rFont val="Trebuchet MS"/>
        <family val="2"/>
      </rPr>
      <t xml:space="preserve"> mots/heure</t>
    </r>
  </si>
  <si>
    <t>Vous déduirez ensuite de ce chiffre, le montant de vos impôts et de vos cotisations sociales (renseignez le taux correspondant) et divisez le résultat par le nombre de mois pendant lesquels vous voulez percevoir une rémunération (en général, 12).</t>
  </si>
  <si>
    <t>Cet onglet présente des résultats calculés sur la base des tarifs réels et des heures facturables. Ils définissent un revenu et un bénéfice prévisionnels maximum en fonction des variables. Il est ensuite possible de comparer le revenu prévisionnel avec le revenu réel. Lorsque vous disposez d'une image claire de votre revenu réel et de votre revenu prévisionnel, vous pouvez commencer à réfléchir aux ajustements à apporter aux variables de sorte à rapprocher les deux montants.</t>
  </si>
  <si>
    <t xml:space="preserve">— Combien dois-je travailler pour m'assurer une rémunération raisonnable à mes yeux ? </t>
  </si>
  <si>
    <t>— Combien dois-je facturer pour que mon activité soit rentable ?</t>
  </si>
  <si>
    <t>Libre concurrence</t>
  </si>
  <si>
    <t>Préambule</t>
  </si>
  <si>
    <t>Bratteby, Björn</t>
  </si>
  <si>
    <t>Comité directeur d'ASETRAD</t>
  </si>
  <si>
    <t>Membres d'ASETRAD</t>
  </si>
  <si>
    <t>© 2008 Castro, Quiñones &amp; Steel. Tous droits réservés.</t>
  </si>
  <si>
    <t xml:space="preserve">L'utilisation et la distribution de CalPro sont soumises aux dispositions de la loi espagnole sur la propriété intellectuelle (cf. http://www.boe.es/g/es/bases_datos/doc.php?coleccion=iberlex&amp;id=1996/08930) appliquée selon le décret royal 1/1996 du 12 avril et tous les amendements successifs de ladite Loi. Les droits d'auteur sur CalPro, sa conception, sa structure et ses divers composants, à l'exception du logo d'Asetrad, sont la propriété exclusive des auteurs de CalPro. </t>
  </si>
  <si>
    <t>L'exploitation de CalPro par des tiers est strictement interdite sans l'accord express des auteurs, et ce, sous quelque forme que ce soit, y compris sans s'y limiter la reproduction, la distribution, la diffusion ou l'adaptation publiques.</t>
  </si>
  <si>
    <t>Les auteurs de CalPro autorise expressément la SFT à reproduire CalPro, le distribuer et le rendre public grâce aux moyens dont dispose le syndicat.</t>
  </si>
  <si>
    <t>Suggestions</t>
  </si>
  <si>
    <t>ATTENTION : veillez à ne pas renseigner deux fois les frais (établissement + annuels). Distinguez les frais d'établissement amortissables des frais courants.</t>
  </si>
  <si>
    <t>Pour rappel, les chiffres pré renseignés sont les moyennes de la profession selon l'ARAPL.</t>
  </si>
  <si>
    <t>CalPro France comprend cinq onglets distincts, mais liés : Charges, Nombre d'heures de travail par an, Revenu, Objectif de tarif et Nombre d'heures nécessaires. Chacun de ces onglets vous permet d'évaluer votre activité sous un angle particulier. En les combinant, vous identifiez plus facilement les écarts entre votre situation réelle et la situation idéale.</t>
  </si>
  <si>
    <t xml:space="preserve">               Début :  9:35      Fin : 10:50     Durée :  75 min</t>
  </si>
  <si>
    <t xml:space="preserve">               Début : 13:25     Fin : 14:30     Durée :  65 min</t>
  </si>
  <si>
    <t>Électricité, gaz, chauffage</t>
  </si>
  <si>
    <t>Loyers, locations</t>
  </si>
  <si>
    <t>Matériel promotionnel (enregistrement de noms de domaine, conception de site web, impression des cartes de visite et du papier à en-tête, etc.)</t>
  </si>
  <si>
    <r>
      <t>Rappel</t>
    </r>
    <r>
      <rPr>
        <sz val="12"/>
        <rFont val="Trebuchet MS"/>
        <family val="2"/>
      </rPr>
      <t xml:space="preserve"> : les chiffres figurant par défaut dans les champs à renseigner de CalPro France (</t>
    </r>
    <r>
      <rPr>
        <sz val="12"/>
        <color rgb="FFE2001A"/>
        <rFont val="Trebuchet MS"/>
        <family val="2"/>
      </rPr>
      <t>en rouge</t>
    </r>
    <r>
      <rPr>
        <sz val="12"/>
        <rFont val="Trebuchet MS"/>
        <family val="2"/>
      </rPr>
      <t>) y figurent à titre indicatif uniquement ; vous devez les modifier pour refléter votre situation.</t>
    </r>
  </si>
  <si>
    <t>Impôts sur le revenu dûs</t>
  </si>
  <si>
    <t>Bénéfice d'exploitation nécessaire (bénéfice net + impôts sur le revenu)</t>
  </si>
  <si>
    <t>Bénéfice d'exploitation annuel nécessaire (bénéfice net + impôts sur le revenu)</t>
  </si>
  <si>
    <r>
      <rPr>
        <sz val="12"/>
        <color rgb="FFE2001A"/>
        <rFont val="Trebuchet MS"/>
        <family val="2"/>
      </rPr>
      <t>En rouge : les champs que vous devez renseigner.</t>
    </r>
    <r>
      <rPr>
        <sz val="12"/>
        <color indexed="10"/>
        <rFont val="Trebuchet MS"/>
        <family val="2"/>
      </rPr>
      <t xml:space="preserve"> </t>
    </r>
    <r>
      <rPr>
        <sz val="12"/>
        <color indexed="21"/>
        <rFont val="Trebuchet MS"/>
        <family val="2"/>
      </rPr>
      <t xml:space="preserve">En vert, les champs issus des autres onglets et </t>
    </r>
    <r>
      <rPr>
        <sz val="12"/>
        <rFont val="Trebuchet MS"/>
        <family val="2"/>
      </rPr>
      <t>en noir, ceux calculés par CalPro France</t>
    </r>
  </si>
  <si>
    <r>
      <rPr>
        <sz val="12"/>
        <color rgb="FFE2001A"/>
        <rFont val="Trebuchet MS"/>
        <family val="2"/>
      </rPr>
      <t>En rouge : les champs que vous devez renseigner.</t>
    </r>
    <r>
      <rPr>
        <sz val="12"/>
        <color rgb="FFDD0806"/>
        <rFont val="Trebuchet MS"/>
        <family val="2"/>
      </rPr>
      <t xml:space="preserve"> </t>
    </r>
    <r>
      <rPr>
        <sz val="12"/>
        <color rgb="FF339966"/>
        <rFont val="Trebuchet MS"/>
        <family val="2"/>
      </rPr>
      <t>En vert, les champs issus des autres onglets et</t>
    </r>
    <r>
      <rPr>
        <sz val="12"/>
        <rFont val="Trebuchet MS"/>
        <family val="2"/>
      </rPr>
      <t xml:space="preserve"> en noir, ceux calculés par CalPro France</t>
    </r>
  </si>
  <si>
    <r>
      <t xml:space="preserve">En rouge : les champs que vous devez renseigner. </t>
    </r>
    <r>
      <rPr>
        <sz val="12"/>
        <color indexed="21"/>
        <rFont val="Trebuchet MS"/>
        <family val="2"/>
      </rPr>
      <t>En vert, les champs issus des autres onglets et</t>
    </r>
    <r>
      <rPr>
        <sz val="12"/>
        <rFont val="Trebuchet MS"/>
        <family val="2"/>
      </rPr>
      <t xml:space="preserve"> en noir, ceux calculés par CalPro France</t>
    </r>
  </si>
  <si>
    <t>unités/heure</t>
  </si>
  <si>
    <t>euros/unité</t>
  </si>
  <si>
    <t>Unités traduites par an (heures x unités/heure)</t>
  </si>
  <si>
    <t>Objectif de tarif moyen par unité nécessaire pour atteindre l'objectif de revenu</t>
  </si>
  <si>
    <t>Objectif de volume moyen d'unités par mois nécessaire pour atteindre l'objectif de revenu</t>
  </si>
  <si>
    <t>Productivité (en unités prêtes à livrer/heure, recherches terminologiques et révision/relecture comprises)</t>
  </si>
  <si>
    <t>Prix moyen actuel par unité</t>
  </si>
  <si>
    <t>Tarif à l'unité</t>
  </si>
  <si>
    <t>Productivité (en unités livrables à l'heure, recherches terminologiques et révision/relecture comprises)</t>
  </si>
  <si>
    <t>Ne changez aucune autre variable. CalPro France calcule alors le nombre d'unités que vous devrez traduire ou le nombre d'heures ou de jours pendant lesquels vous devrez interpréter par mois et par année (votre productivité) multiplié par votre tarif actuel afin d'atteindre votre objectif de rémunération. Vous pouvez utiliser comme unité le mot source, le mot cible ou le caractère asiatique... en fonction de vos langues de travail.</t>
  </si>
  <si>
    <t xml:space="preserve">À l'inverse, en fonction de vos charges, de vos heures de travail et de votre productivité, CalPro France peut calculer le tarif à appliquer par unité ou par heure pour atteindre votre objectif de rémunération. </t>
  </si>
  <si>
    <t>Heures de loisirs pendant les jours de travail (hors sommeil et hors travail)</t>
  </si>
  <si>
    <r>
      <t>Attention ! I</t>
    </r>
    <r>
      <rPr>
        <sz val="12"/>
        <rFont val="Trebuchet MS"/>
        <family val="2"/>
      </rPr>
      <t xml:space="preserve">l ne s'agit pas d'une liste des frais déductibles fiscalement. </t>
    </r>
  </si>
  <si>
    <t>Par défaut, la base est de 365 jours desquels sont déduits : les week-ends, 5 semaines de vacances et les jours fériés, soit 225 jours de travail. Il reste donc 140 jours non travaillés, multipliés par 8 heures par jour = 1 800 heures.</t>
  </si>
  <si>
    <t>2.2. Jours consacrés aux tâches administratives (liées à l’activité ; délégation syndicale...)</t>
  </si>
  <si>
    <t>unités</t>
  </si>
  <si>
    <t>A) Frais de premier établissement (non renouvelables)</t>
  </si>
  <si>
    <t xml:space="preserve">Frais de création de l'entreprise </t>
  </si>
  <si>
    <t>Base documentaire initiale (sous forme imprimée et sous forme électronique)</t>
  </si>
  <si>
    <t>Autres investissements (à détailler)</t>
  </si>
  <si>
    <t>B) Investissements renouvelables périodiquement</t>
  </si>
  <si>
    <t>Documentation annuelle</t>
  </si>
  <si>
    <t>Petits matériels et maintenance informatiques &amp; logiciels (mises à niveau et remplacements)</t>
  </si>
  <si>
    <t xml:space="preserve">Petit équipement et petit mobilier </t>
  </si>
  <si>
    <t>Autres impôts et t axes : CFE…</t>
  </si>
  <si>
    <t>Cotisations sociales personnelles facultatives</t>
  </si>
  <si>
    <t>Honoraires rétrocédés (sous-traitance traduction, relecture…)</t>
  </si>
  <si>
    <t>Heures de sommeil annuelles (hors jours non travaillés)</t>
  </si>
  <si>
    <t xml:space="preserve">Marketing (promotion, publicité, annonces, site Internet, cadeaux, frais de réception clients, cartes de voeux, publicité, mailings, etc.) </t>
  </si>
  <si>
    <t>CSG-CRDS estimée</t>
  </si>
  <si>
    <t>Cotisations sociales personnelles obligatoires estimées</t>
  </si>
  <si>
    <t>Table Taux de cotisations</t>
  </si>
  <si>
    <t>CSG/CRDS</t>
  </si>
  <si>
    <t>Cotisations sociales obliagtoires</t>
  </si>
  <si>
    <t>Il est rappelé que ces tableaux ne constituent en aucun cas un outil fiscal ou d'évaluation des cotisations sociales.</t>
  </si>
  <si>
    <t>Frais de premier établissement</t>
  </si>
  <si>
    <t>Investissements renouvelables périodiquement</t>
  </si>
  <si>
    <t>C) Charges d'exploitation annuelles (ou charges encourues à quelques années d'intervalle)</t>
  </si>
  <si>
    <t>Coût par échéance</t>
  </si>
  <si>
    <t>CSG / CRDS estimée et cotisations sociales personnelles obligatoires estimées</t>
  </si>
  <si>
    <t xml:space="preserve">N'hésitez pas à jouer avec les chiffres et à envisager tous les scénarii (par exemple, un scénario de survie, un minimum et un de confort, sachant qu'en réalité, seul le dernier est pérenne), cela vous permettra de prendre des décisions plus éclairées pour gérer votre activité. </t>
  </si>
  <si>
    <t>CalPro France a été élaboré pour un usage constant. Relisez régulièrement les onglets, actualisez les données et réévaluez les résultats. L'un des atouts majeurs de CalPro France est qu'il vous permet d'envisager de nouveaux scénarii pour mesurer les répercussions d'une modification de tarif, de charges, du nombre d'heures de travail, de l'objectif de rémunération, etc. Ces informations vous aideront à définir vos objectifs à court, moyen et long terme, qui forment la base d'une longue carrière réussie.</t>
  </si>
  <si>
    <t xml:space="preserve">La Société française des traducteurs ne fixe ni ne suggère de tarifs à facturer pour les services de traduction et d'interprétation. Elle respecte notamment la législation qui régit la concurrence et rappelle qu'il est interdit aux membres d'associations professionnelles de s’entendre sur les tarifs (articles L420-1 ss. du Code du commerce). </t>
  </si>
  <si>
    <t>Votre productivité horaire va naturellement varier d'un client à l'autre ou d'un sujet à l'autre, mais une fois que vous aurez pris l'habitude d'enregistrer ces données, vous aurez une idée précise de votre productivité au cas par cas donc, par extrapolation, de votre taux horaire réel et ciblé pour chaque client et chaque domaine.</t>
  </si>
  <si>
    <t xml:space="preserve">L'équipe qui a élaboré CalPro s'est efforcée d'assigner des coûts aussi réalistes que possible, mais les prix évoluent et vous aurez peut-être envie de les adapter. </t>
  </si>
  <si>
    <t>CalPro France a été conçu pour aider les traductrices, interprètes et traducteurs exerçant en mode libéral (ci-après, les linguistes) à analyser leur activité sous plusieurs angles. En renseignant les onglets Charges et Nombre d'heures de travail par an, vous obtiendrez un début de réponse aux questions suivantes :</t>
  </si>
  <si>
    <t>Les créateurs de CalPro sont partis du principe que les linguistes exerçant en mode libéral, qui fournissent des services de traduction et d'interprétation professionnels gèrent une entreprise et, qu'à ce titre, vous gagneriez à envisager votre activité sous un angle entrepreneurial. CalPro et CalPro France ont été créés dans le but de déterminer et de calculer vos charges, revenus et productivité réels. Ces informations vous permettent d'évaluer la rentabilité de votre activité et d'identifier les points à améliorer pour que votre revenu corresponde aux objectifs personnels et professionnels que vous vous êtes fixés.</t>
  </si>
  <si>
    <t>Prenez le temps de vous pencher sur les questions du type de tarification (au mot ? au temps passé ?) et de la productivité pour bien comprendre la façon dont CalPro fonctionne. Cet outil vous sera utile si vous débutez, mais également au cours de votre carrière pour prendre de la distance avec vos habitudes. Revenez-y fréquemment.</t>
  </si>
  <si>
    <t>Les tarifs résultent de la négociation individuelle entre les linguistes et leur clientèle en fonction des conditions de marché. Les chiffres de tarifs (en rouge) figurant dans ce tableur ne constituent pas des indications de tarifs à facturer par les linguistes, ni des recommandations de tarifs. Ces chiffres sont issus de la dernière enquête statistique et ne servent qu'à renseigner le tableur pour vous aider à comprendre son fonctionnement. Tous les chiffres s'entendent hors taxes. Cet outil ne constitue aucunement un conseil fiscal et ne doit pas servir à cette fin. Les résultats obtenus ne visent qu'à donner des tendances permettant d'orienter la prise de décision tarifaire.</t>
  </si>
  <si>
    <r>
      <t>Les linguistes facturent généralement à l'</t>
    </r>
    <r>
      <rPr>
        <b/>
        <sz val="12"/>
        <rFont val="Trebuchet MS"/>
        <family val="2"/>
      </rPr>
      <t>unité</t>
    </r>
    <r>
      <rPr>
        <sz val="12"/>
        <rFont val="Trebuchet MS"/>
        <family val="2"/>
      </rPr>
      <t xml:space="preserve"> : caractère latin ou asiatique, mot source ou mot cible, ligne, page, millier de mots, etc. Cette tarification présente l'avantage d'être transparente et facile à comprendre. Mais il est aussi possible d'adopter un autre point de vue en considérant que ce que vous facturez réellement, c'est votre temps. En gardant cela en tête et en sachant ce que vous voulez gagner par heure, établir un prix pour la traduction, l'interprétation, la révision, la transcription ou toute autre tâche revient tout simplement à estimer le temps que prendra cette tâche, donc à calculer le tarif correspondant par unité. Envisager vos revenus en termes de taux horaires vous permet aussi de comparer vos tarifs à ceux de vos collègues et de la concurrence, ainsi qu'à ceux de prestataires relevant d'autres professions. CalPro vous donne la possibilité de calculer et de comparer les tarifs sous plusieurs formats.</t>
    </r>
  </si>
  <si>
    <t>CalPro définit la productivité comme le nombre d'unités prêtes à livrer (traduction + recherches terminologiques + révision + relecture) que vous parvenez  à produire par heure. Déterminer cette productivité suppose de garder une trace des séances de travail, en termes de temps passé et du nombre d'unités traduites. Cet outil vous sera plus utile si vous connaissez votre productivité moyenne.</t>
  </si>
  <si>
    <t>La façon la plus simple de la calculer est de noter la durée de chaque séance de travail ININTERROMPUE pour chaque travail, à cinq minutes près (il n'est pas vraiment nécessaire d'être plus précis). Il est important de bloquer le chronomètre (ou de noter le temps) à chaque pause ou chaque interruption (thé/café, appel téléphonique, courriel, etc.) Une fois le travail terminé (traduction, recherches terminologiques, révision, relecture et livraison), voici à quoi doit ressembler votre fiche, si votre unité est le mot :</t>
  </si>
  <si>
    <t>Ensuite, multipliez votre productivité horaire (419 mots/heure) par votre tarif afin d'obtenir votre taux horaire équivalent. N'oubliez pas que la durée nette doit inclure le temps passé sur des questions, la terminologie, les recherches, la consultation d'autres linguistes ou de spécialistes du domaine et, bien entendu la révision et la relecture. Pour que CalPro livre des résultats pertinents, votre productivité doit correspondre au nombre de mots prêts à livrer (traduction + recherches terminologiques + révision + relecture) que vous êtes capable de livrer. Par révision, on entend l'auto-révision. Si un ou une collègue relit vos traductions, par exemple lorsque vous travaillez en binôme, il convient de tenir compte de ces frais supplémentaires en honoraires versés.</t>
  </si>
  <si>
    <t>Renseignez tous les champs, car ce sont les données sur lesquelles reposent tous les calculs.</t>
  </si>
  <si>
    <t>Certains postes peuvent être déductibles fiscalement, mais cette liste est avant tout une liste des charges d'exploitation susceptibles d'incomber aux linguistes pendant l'exercice de leur activité.</t>
  </si>
  <si>
    <t xml:space="preserve">CalPro France part de l'hypothèse que les linguistes exerçant en mode libéral possèdent un statut de profession libérale. </t>
  </si>
  <si>
    <t>Par conséquent, les frais d'établissement incluent toutes les dépenses liées à l'installation. Tous ces frais sont réels lorsque l'on s'installe en libéral ; ils ne sont généralement subis qu'une fois, lors de l'installation (acquisition d'une base documentaire, création d'un site internet...).</t>
  </si>
  <si>
    <t>Souvenez-vous que même si vous avez déjà accès à un ordinateur et à un bureau, ces postes ont néanmoins un coût, car quelqu'un les a payés. Il est vrai que souvent l'ordinateur familial suffit pour démarrer professionnellement, mais vous comprendrez rapidement combien diriger une entreprise de traduction ou d'interprétation impose de s'équiper plus sérieusement et de prévoir le renouvellement périodique des matériels et autres équipements devenus obsolètes.</t>
  </si>
  <si>
    <r>
      <rPr>
        <b/>
        <sz val="12"/>
        <rFont val="Trebuchet MS"/>
        <family val="2"/>
      </rPr>
      <t>Rappel</t>
    </r>
    <r>
      <rPr>
        <sz val="12"/>
        <rFont val="Trebuchet MS"/>
        <family val="2"/>
      </rPr>
      <t xml:space="preserve"> : les chiffres figurant par défaut dans les champs à renseigner de CalPro France (en rouge) y figurent à titre indicatif uniquement ; vous devez les modifier pour refléter votre propre situation.</t>
    </r>
  </si>
  <si>
    <t xml:space="preserve">L'objectif est ici d'apprécier le coût des charges en fonction des prévisions d'activité de l'année, indépendamment du moment de leur décaissement effectif. </t>
  </si>
  <si>
    <t>Ces deux champs sont calculés automatiquement (suivant un taux moyen) en fonction du bénéfice estimé par l'outil, pour appréhender le poids des charges sociales afférentes à ce bénéfice. Il est précisé que ces charges sont donc entièrement déconnectées des paiements effectués sur l'année (cotisations provisionnelles et régularisation de l'année précédente).</t>
  </si>
  <si>
    <t>Cet outil ne gère pas les cas de dégressivité des cotisations sociales pour les revenus modestes, ni même le cas des seuils minimums de revenus pour les caisses de retraite. Les revenus simulés dans cet outil sont considérés comme étant au-dessus de ces montants minimums.</t>
  </si>
  <si>
    <t>Remplacez les chiffres en rouge par les vôtres : combien d'heures travaillez-vous chaque jour et combien de jours par semaine ?</t>
  </si>
  <si>
    <t xml:space="preserve">Le nombre de versements de revenus n'est généralement pas nécessaire du point de vue professionnel, mais le fait de calculer ce revenu mensuel se révèle souvent un exercice utile. Cette information vous servira à gérer votre trésorerie et vos finances en général. Elle fournit également un point de comparaison intéressant avec d'autres professions indépendantes ou salariées qui bénéficient d'avantages, dont il convient de tenir compte. On ne peut pas comparer directement un salaire et un revenu net issus d'une activité indépendante. </t>
  </si>
  <si>
    <t>La SFT a souhaité mettre à votre disposition une série d'outils destinés à vous aider à établir vos tarifs. Le marché de la traduction est très morcelé et, de ce fait, est en réalité constitué d'une multitude de marchés qui répondent à des besoins différents et dont les conditions tarifaires diffèrent. Certains appliquent le même tarif indépendamment du projet, d'autres évaluent minutieusement les spécificités de chacun et adaptent leur tarif en fonction de la charge de travail qu'il représente. Quelle que soit l'approche que vous adoptez, c'est le solde de votre compte en banque à la fin du mois et le temps libre que vous pouvez consacrer à votre vie privée à vos autres occupations qui importent. Cet outil ne prétend pas atteindre la perfection et, vous savez que vous êtes soumis·es aux lois de l'offre et de la demande. Il est néanmoins très sain de se pencher périodiquement de près sur la viabilité économique de son activité, et c'est justement ce que Calpro France vous permet de faire.</t>
  </si>
  <si>
    <t>ÉCHÉANCES</t>
  </si>
  <si>
    <t>— Quelle est ma véritable rémunération dans la situation actuelle si je prends en compte toutes mes charges ?</t>
  </si>
  <si>
    <r>
      <rPr>
        <sz val="12"/>
        <color rgb="FFE2001A"/>
        <rFont val="Trebuchet MS"/>
        <family val="2"/>
      </rPr>
      <t>En rouge : les champs que vous devez renseigner.</t>
    </r>
    <r>
      <rPr>
        <sz val="12"/>
        <color indexed="10"/>
        <rFont val="Trebuchet MS"/>
        <family val="2"/>
      </rPr>
      <t xml:space="preserve"> </t>
    </r>
    <r>
      <rPr>
        <sz val="12"/>
        <color rgb="FF339966"/>
        <rFont val="Trebuchet MS"/>
        <family val="2"/>
      </rPr>
      <t>En vert, les champs issus des autres onglets</t>
    </r>
    <r>
      <rPr>
        <sz val="12"/>
        <color indexed="21"/>
        <rFont val="Trebuchet MS"/>
        <family val="2"/>
      </rPr>
      <t xml:space="preserve"> </t>
    </r>
    <r>
      <rPr>
        <sz val="12"/>
        <rFont val="Trebuchet MS"/>
        <family val="2"/>
      </rPr>
      <t>et en noir, ceux calculés par CalPro France</t>
    </r>
  </si>
  <si>
    <t>La colonne durée de vie vous permet d'indiquer le nombre d'années d'utilisation de l'investissement que vous prévoyez.</t>
  </si>
  <si>
    <t>Compte tenu de la finalité uniquement économique de l'outil, les plafonnements fiscaux de déductibilité des cotisations facultatives souscrites dans le cadre de la loi « Madelin » ne sont pas appréhendés.</t>
  </si>
  <si>
    <t>Estimez ensuite le nombre de journées entières que vous consacrez dans l'année aux activités non facturables (par exemple, les journées réservées à la préparation de votre liasse fiscale ou de vos déclarations annuelles, votre participation aux salons ou aux conférences ou les rendez-vous clients et partenaires). CalPro France calculera alors le nombre de vos heures facturables à l'année.
ATTENTION : Veillez à dresser une liste exhaustive de vos tâches non productives. Les autres onglets de CalPro France reprennent ce chiffre.</t>
  </si>
  <si>
    <t>Autres coûts de démarrage (comptes prévisionnels, formation…)</t>
  </si>
  <si>
    <r>
      <t xml:space="preserve">Les </t>
    </r>
    <r>
      <rPr>
        <b/>
        <sz val="12"/>
        <color rgb="FFFF0000"/>
        <rFont val="Trebuchet MS"/>
        <family val="2"/>
      </rPr>
      <t>chiffres en rouge</t>
    </r>
    <r>
      <rPr>
        <sz val="12"/>
        <rFont val="Trebuchet MS"/>
        <family val="2"/>
      </rPr>
      <t xml:space="preserve"> indiquent les champs à renseigner. Par défaut, CalPro France suggère une périodicité pour chaque poste, mais vous pouvez les modifier selon vos besoins. Enfin, les </t>
    </r>
    <r>
      <rPr>
        <b/>
        <sz val="12"/>
        <color rgb="FF00B050"/>
        <rFont val="Trebuchet MS"/>
        <family val="2"/>
      </rPr>
      <t>chiffres en vert</t>
    </r>
    <r>
      <rPr>
        <sz val="12"/>
        <rFont val="Trebuchet MS"/>
        <family val="2"/>
      </rPr>
      <t xml:space="preserve"> sont automatiquement calculés par CalPro France et indiquent les coûts annuels estimés.  Les lignes « CSG/CRDS estimée » et « Cotisations sociales personnelles obligatoires estimées » sont elles aussi calculées automatiquement par rapport aux données renseignées dans les différents onglets. Ce calcul estimatif automatique a été mis en place sur recommandation et avec l’aide d’un expert-comptable. Les taux reflètent des taux moyens ne tenant pas compte des diverses tranches de revenu. L’objectif de ce calcul automatique est de ne pas fausser les montants des cotisations sociales obligatoires de la CSG/CRDS lorsqu’on fait varier les autres postes de charges et le revenu.</t>
    </r>
  </si>
  <si>
    <t>Le dernier onglet calcule le nombre d'heures pendant lesquelles vous devez travailler dans la situation actuelle pour dégager votre rémunération mensuelle. Renseignez la rémunération mensuelle désirée, puis votre tarif, votre productivité horaire moyenne et le nombre de jours productifs dans l'année. CalPro France calcule ensuite le nombre d'heures de travail par jour productif pour atteindre ce montant.</t>
  </si>
  <si>
    <t>Configuration</t>
  </si>
  <si>
    <t xml:space="preserve">L'outil prévoit une longue liste des frais éventuellement à la charge des linguistes exerçant en mode libéral. </t>
  </si>
  <si>
    <t>Il inclut également un poste Divers pour intégrer toutes les autres charges non mentionnées dans la liste. Les chiffres renseignés par défaut dans cet onglet correspondent aux valeurs moyennes pour la profession issues des statistiques de l’ARAPL, qui nous a gracieusement autorisés à utiliser leurs chiffres comme point de départ.</t>
  </si>
  <si>
    <r>
      <t xml:space="preserve">Cette feuille de calcul est destinée à être utilisée avec le logiciel Microsoft Excel. Si le logiciel vous signale le message d'erreur « Il existe une ou plusieurs références circulaires dans lesquelles une formule fait référence à sa propre cellule, directement ou indirectement. », il convient d'activer le calcul itératif. Pour ce faire, procéder comme suit :
Windows : menu </t>
    </r>
    <r>
      <rPr>
        <i/>
        <sz val="12"/>
        <rFont val="Trebuchet MS"/>
        <family val="2"/>
      </rPr>
      <t>Fichier</t>
    </r>
    <r>
      <rPr>
        <sz val="12"/>
        <rFont val="Trebuchet MS"/>
        <family val="2"/>
      </rPr>
      <t xml:space="preserve"> &gt; </t>
    </r>
    <r>
      <rPr>
        <i/>
        <sz val="12"/>
        <rFont val="Trebuchet MS"/>
        <family val="2"/>
      </rPr>
      <t>Options</t>
    </r>
    <r>
      <rPr>
        <sz val="12"/>
        <rFont val="Trebuchet MS"/>
        <family val="2"/>
      </rPr>
      <t xml:space="preserve"> &gt; </t>
    </r>
    <r>
      <rPr>
        <i/>
        <sz val="12"/>
        <rFont val="Trebuchet MS"/>
        <family val="2"/>
      </rPr>
      <t>Formules</t>
    </r>
    <r>
      <rPr>
        <sz val="12"/>
        <rFont val="Trebuchet MS"/>
        <family val="2"/>
      </rPr>
      <t xml:space="preserve"> et ensuite cocher la case </t>
    </r>
    <r>
      <rPr>
        <i/>
        <sz val="12"/>
        <rFont val="Trebuchet MS"/>
        <family val="2"/>
      </rPr>
      <t>Activer le calcul itératif</t>
    </r>
    <r>
      <rPr>
        <sz val="12"/>
        <rFont val="Trebuchet MS"/>
        <family val="2"/>
      </rPr>
      <t xml:space="preserve">
macOS : menu </t>
    </r>
    <r>
      <rPr>
        <i/>
        <sz val="12"/>
        <rFont val="Trebuchet MS"/>
        <family val="2"/>
      </rPr>
      <t>Excel</t>
    </r>
    <r>
      <rPr>
        <sz val="12"/>
        <rFont val="Trebuchet MS"/>
        <family val="2"/>
      </rPr>
      <t xml:space="preserve"> &gt; </t>
    </r>
    <r>
      <rPr>
        <i/>
        <sz val="12"/>
        <rFont val="Trebuchet MS"/>
        <family val="2"/>
      </rPr>
      <t>Préférences</t>
    </r>
    <r>
      <rPr>
        <sz val="12"/>
        <rFont val="Trebuchet MS"/>
        <family val="2"/>
      </rPr>
      <t xml:space="preserve"> &gt; </t>
    </r>
    <r>
      <rPr>
        <i/>
        <sz val="12"/>
        <rFont val="Trebuchet MS"/>
        <family val="2"/>
      </rPr>
      <t>Calcul</t>
    </r>
    <r>
      <rPr>
        <sz val="12"/>
        <rFont val="Trebuchet MS"/>
        <family val="2"/>
      </rPr>
      <t xml:space="preserve"> et ensuite cocher la case </t>
    </r>
    <r>
      <rPr>
        <i/>
        <sz val="12"/>
        <rFont val="Trebuchet MS"/>
        <family val="2"/>
      </rPr>
      <t>Activer le calcul itératif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</si>
</sst>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 &quot;€&quot;"/>
    <numFmt numFmtId="166" formatCode="0.0"/>
  </numFmts>
  <fonts count="60" x14ac:knownFonts="1">
    <font>
      <sz val="10"/>
      <name val="Arial"/>
    </font>
    <font>
      <sz val="10"/>
      <name val="Arial"/>
      <family val="2"/>
    </font>
    <font>
      <b/>
      <sz val="10"/>
      <color indexed="10"/>
      <name val="Trebuchet MS"/>
      <family val="2"/>
    </font>
    <font>
      <sz val="10"/>
      <name val="Trebuchet MS"/>
      <family val="2"/>
    </font>
    <font>
      <b/>
      <sz val="10"/>
      <color indexed="57"/>
      <name val="Trebuchet MS"/>
      <family val="2"/>
    </font>
    <font>
      <b/>
      <sz val="10"/>
      <name val="Trebuchet MS"/>
      <family val="2"/>
    </font>
    <font>
      <b/>
      <sz val="10"/>
      <color indexed="17"/>
      <name val="Trebuchet MS"/>
      <family val="2"/>
    </font>
    <font>
      <b/>
      <sz val="10"/>
      <color indexed="49"/>
      <name val="Trebuchet MS"/>
      <family val="2"/>
    </font>
    <font>
      <sz val="10"/>
      <color indexed="57"/>
      <name val="Trebuchet MS"/>
      <family val="2"/>
    </font>
    <font>
      <b/>
      <u/>
      <sz val="12"/>
      <name val="Trebuchet MS"/>
      <family val="2"/>
    </font>
    <font>
      <b/>
      <sz val="12"/>
      <name val="Trebuchet MS"/>
      <family val="2"/>
    </font>
    <font>
      <sz val="12"/>
      <name val="Trebuchet MS"/>
      <family val="2"/>
    </font>
    <font>
      <sz val="10"/>
      <color indexed="10"/>
      <name val="Trebuchet MS"/>
      <family val="2"/>
    </font>
    <font>
      <sz val="8"/>
      <color indexed="81"/>
      <name val="Tahoma"/>
      <family val="2"/>
    </font>
    <font>
      <b/>
      <sz val="14"/>
      <name val="Trebuchet MS"/>
      <family val="2"/>
    </font>
    <font>
      <sz val="11"/>
      <color indexed="17"/>
      <name val="Trebuchet MS"/>
      <family val="2"/>
    </font>
    <font>
      <sz val="10"/>
      <color indexed="17"/>
      <name val="Trebuchet MS"/>
      <family val="2"/>
    </font>
    <font>
      <sz val="10"/>
      <color indexed="52"/>
      <name val="Trebuchet MS"/>
      <family val="2"/>
    </font>
    <font>
      <b/>
      <sz val="10"/>
      <color indexed="52"/>
      <name val="Trebuchet MS"/>
      <family val="2"/>
    </font>
    <font>
      <b/>
      <sz val="12"/>
      <color indexed="10"/>
      <name val="Trebuchet MS"/>
      <family val="2"/>
    </font>
    <font>
      <b/>
      <sz val="12"/>
      <color indexed="17"/>
      <name val="Trebuchet MS"/>
      <family val="2"/>
    </font>
    <font>
      <u/>
      <sz val="10"/>
      <color indexed="12"/>
      <name val="Arial"/>
      <family val="2"/>
    </font>
    <font>
      <sz val="12"/>
      <color indexed="57"/>
      <name val="Trebuchet MS"/>
      <family val="2"/>
    </font>
    <font>
      <sz val="12"/>
      <color indexed="48"/>
      <name val="Trebuchet MS"/>
      <family val="2"/>
    </font>
    <font>
      <sz val="12"/>
      <color indexed="10"/>
      <name val="Trebuchet MS"/>
      <family val="2"/>
    </font>
    <font>
      <b/>
      <sz val="12"/>
      <color indexed="57"/>
      <name val="Trebuchet MS"/>
      <family val="2"/>
    </font>
    <font>
      <sz val="12"/>
      <color indexed="18"/>
      <name val="Trebuchet MS"/>
      <family val="2"/>
    </font>
    <font>
      <sz val="12"/>
      <color indexed="17"/>
      <name val="Trebuchet MS"/>
      <family val="2"/>
    </font>
    <font>
      <sz val="12"/>
      <color indexed="49"/>
      <name val="Trebuchet MS"/>
      <family val="2"/>
    </font>
    <font>
      <b/>
      <sz val="16"/>
      <name val="Trebuchet MS"/>
      <family val="2"/>
    </font>
    <font>
      <sz val="8"/>
      <name val="Arial"/>
      <family val="2"/>
    </font>
    <font>
      <b/>
      <u/>
      <sz val="14"/>
      <name val="Trebuchet MS"/>
      <family val="2"/>
    </font>
    <font>
      <sz val="9"/>
      <color indexed="81"/>
      <name val="Tahoma"/>
      <family val="2"/>
    </font>
    <font>
      <sz val="12"/>
      <color indexed="21"/>
      <name val="Trebuchet MS"/>
      <family val="2"/>
    </font>
    <font>
      <i/>
      <sz val="12"/>
      <name val="Trebuchet MS"/>
      <family val="2"/>
    </font>
    <font>
      <sz val="9"/>
      <color indexed="8"/>
      <name val="Tahoma"/>
      <family val="2"/>
    </font>
    <font>
      <b/>
      <sz val="12"/>
      <color rgb="FFFFFFFF"/>
      <name val="Trebuchet MS"/>
      <family val="2"/>
    </font>
    <font>
      <b/>
      <sz val="12"/>
      <color rgb="FFFF0000"/>
      <name val="Trebuchet MS"/>
      <family val="2"/>
    </font>
    <font>
      <b/>
      <sz val="16"/>
      <color rgb="FF000000"/>
      <name val="Trebuchet MS"/>
      <family val="2"/>
    </font>
    <font>
      <b/>
      <sz val="10"/>
      <color rgb="FF008000"/>
      <name val="Trebuchet MS"/>
      <family val="2"/>
    </font>
    <font>
      <b/>
      <u/>
      <sz val="12"/>
      <color rgb="FF000000"/>
      <name val="Trebuchet MS"/>
      <family val="2"/>
    </font>
    <font>
      <b/>
      <sz val="12"/>
      <color rgb="FF008000"/>
      <name val="Trebuchet MS"/>
      <family val="2"/>
    </font>
    <font>
      <sz val="12"/>
      <color rgb="FF000000"/>
      <name val="Trebuchet MS"/>
      <family val="2"/>
    </font>
    <font>
      <sz val="12"/>
      <color rgb="FF008000"/>
      <name val="Trebuchet MS"/>
      <family val="2"/>
    </font>
    <font>
      <sz val="12"/>
      <color rgb="FFFF0000"/>
      <name val="Trebuchet MS"/>
      <family val="2"/>
    </font>
    <font>
      <b/>
      <sz val="12"/>
      <color rgb="FF339966"/>
      <name val="Trebuchet MS"/>
      <family val="2"/>
    </font>
    <font>
      <u/>
      <sz val="12"/>
      <color rgb="FF000000"/>
      <name val="Trebuchet MS"/>
      <family val="2"/>
    </font>
    <font>
      <sz val="12"/>
      <color rgb="FFDD0806"/>
      <name val="Trebuchet MS"/>
      <family val="2"/>
    </font>
    <font>
      <b/>
      <sz val="8"/>
      <name val="Trebuchet MS"/>
      <family val="2"/>
    </font>
    <font>
      <sz val="12"/>
      <color rgb="FFE2001A"/>
      <name val="Trebuchet MS"/>
      <family val="2"/>
    </font>
    <font>
      <sz val="12"/>
      <color rgb="FFE2001A"/>
      <name val="Trebuchet MS"/>
      <family val="2"/>
    </font>
    <font>
      <sz val="12"/>
      <color rgb="FF339966"/>
      <name val="Trebuchet MS"/>
      <family val="2"/>
    </font>
    <font>
      <b/>
      <sz val="12"/>
      <color rgb="FFE2001A"/>
      <name val="Trebuchet MS"/>
      <family val="2"/>
    </font>
    <font>
      <strike/>
      <sz val="12"/>
      <color rgb="FF00B0F0"/>
      <name val="Trebuchet MS"/>
      <family val="2"/>
    </font>
    <font>
      <b/>
      <sz val="12"/>
      <color rgb="FF00B050"/>
      <name val="Trebuchet MS"/>
      <family val="2"/>
    </font>
    <font>
      <sz val="10"/>
      <color rgb="FF000000"/>
      <name val="Tahoma"/>
      <family val="2"/>
    </font>
    <font>
      <sz val="9"/>
      <color rgb="FF000000"/>
      <name val="Tahoma"/>
      <family val="2"/>
    </font>
    <font>
      <b/>
      <sz val="9"/>
      <color rgb="FF000000"/>
      <name val="Tahoma"/>
      <family val="2"/>
    </font>
    <font>
      <b/>
      <sz val="10"/>
      <color rgb="FF000000"/>
      <name val="Arial"/>
      <family val="2"/>
    </font>
    <font>
      <sz val="9"/>
      <color rgb="FF000000"/>
      <name val="Arial"/>
      <family val="2"/>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6" tint="0.79998168889431442"/>
        <bgColor indexed="64"/>
      </patternFill>
    </fill>
    <fill>
      <patternFill patternType="solid">
        <fgColor rgb="FFFFFFFF"/>
        <bgColor rgb="FFEEEEEE"/>
      </patternFill>
    </fill>
    <fill>
      <patternFill patternType="solid">
        <fgColor theme="0"/>
        <bgColor indexed="64"/>
      </patternFill>
    </fill>
    <fill>
      <patternFill patternType="solid">
        <fgColor rgb="FFFFFFFF"/>
        <bgColor rgb="FF000000"/>
      </patternFill>
    </fill>
  </fills>
  <borders count="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thin">
        <color theme="0" tint="-0.14999847407452621"/>
      </bottom>
      <diagonal/>
    </border>
    <border>
      <left/>
      <right/>
      <top style="thin">
        <color theme="0" tint="-0.14999847407452621"/>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1" fillId="0" borderId="0" applyNumberFormat="0" applyFill="0" applyBorder="0" applyAlignment="0" applyProtection="0">
      <alignment vertical="top"/>
      <protection locked="0"/>
    </xf>
    <xf numFmtId="164" fontId="1" fillId="0" borderId="0" applyFont="0" applyFill="0" applyBorder="0" applyAlignment="0" applyProtection="0"/>
  </cellStyleXfs>
  <cellXfs count="262">
    <xf numFmtId="0" fontId="0" fillId="0" borderId="0" xfId="0"/>
    <xf numFmtId="0" fontId="3" fillId="2" borderId="0" xfId="0" applyFont="1" applyFill="1"/>
    <xf numFmtId="0" fontId="6" fillId="2" borderId="1" xfId="0" applyFont="1" applyFill="1" applyBorder="1"/>
    <xf numFmtId="0" fontId="10" fillId="2" borderId="0" xfId="0" applyFont="1" applyFill="1"/>
    <xf numFmtId="0" fontId="3" fillId="3" borderId="0" xfId="0" applyFont="1" applyFill="1"/>
    <xf numFmtId="0" fontId="11" fillId="3" borderId="0" xfId="0" applyFont="1" applyFill="1" applyAlignment="1">
      <alignment wrapText="1"/>
    </xf>
    <xf numFmtId="0" fontId="11" fillId="3" borderId="0" xfId="0" applyFont="1" applyFill="1"/>
    <xf numFmtId="0" fontId="10" fillId="3" borderId="0" xfId="0" applyFont="1" applyFill="1" applyAlignment="1">
      <alignment vertical="top" wrapText="1"/>
    </xf>
    <xf numFmtId="0" fontId="11" fillId="3" borderId="0" xfId="0" applyFont="1" applyFill="1" applyAlignment="1">
      <alignment vertical="top" wrapText="1"/>
    </xf>
    <xf numFmtId="0" fontId="19" fillId="3" borderId="0" xfId="0" applyFont="1" applyFill="1" applyAlignment="1">
      <alignment horizontal="left" indent="1"/>
    </xf>
    <xf numFmtId="0" fontId="11" fillId="3" borderId="0" xfId="0" applyFont="1" applyFill="1" applyAlignment="1">
      <alignment horizontal="left" vertical="top" wrapText="1" indent="1"/>
    </xf>
    <xf numFmtId="0" fontId="10" fillId="3" borderId="0" xfId="0" applyFont="1" applyFill="1" applyAlignment="1">
      <alignment horizontal="left" vertical="top" wrapText="1" indent="1"/>
    </xf>
    <xf numFmtId="0" fontId="10" fillId="3" borderId="0" xfId="0" applyFont="1" applyFill="1" applyAlignment="1">
      <alignment horizontal="left" indent="1"/>
    </xf>
    <xf numFmtId="0" fontId="4" fillId="3" borderId="0" xfId="0" applyFont="1" applyFill="1"/>
    <xf numFmtId="0" fontId="16" fillId="3" borderId="1" xfId="0" applyFont="1" applyFill="1" applyBorder="1"/>
    <xf numFmtId="0" fontId="16" fillId="3" borderId="1" xfId="0" applyFont="1" applyFill="1" applyBorder="1" applyAlignment="1">
      <alignment vertical="top" wrapText="1"/>
    </xf>
    <xf numFmtId="0" fontId="6" fillId="3" borderId="1" xfId="0" applyFont="1" applyFill="1" applyBorder="1"/>
    <xf numFmtId="0" fontId="28" fillId="3" borderId="0" xfId="0" applyFont="1" applyFill="1"/>
    <xf numFmtId="3" fontId="25" fillId="3" borderId="1" xfId="0" applyNumberFormat="1" applyFont="1" applyFill="1" applyBorder="1" applyAlignment="1">
      <alignment vertical="top" wrapText="1"/>
    </xf>
    <xf numFmtId="0" fontId="25" fillId="3" borderId="1" xfId="0" applyFont="1" applyFill="1" applyBorder="1" applyAlignment="1">
      <alignment vertical="top" wrapText="1"/>
    </xf>
    <xf numFmtId="2" fontId="10" fillId="3" borderId="1" xfId="0" applyNumberFormat="1" applyFont="1" applyFill="1" applyBorder="1" applyAlignment="1">
      <alignment vertical="top" wrapText="1"/>
    </xf>
    <xf numFmtId="4" fontId="10" fillId="3" borderId="1" xfId="0" applyNumberFormat="1" applyFont="1" applyFill="1" applyBorder="1" applyAlignment="1">
      <alignment vertical="top" wrapText="1"/>
    </xf>
    <xf numFmtId="3" fontId="10" fillId="3" borderId="1" xfId="0" applyNumberFormat="1" applyFont="1" applyFill="1" applyBorder="1" applyAlignment="1">
      <alignment vertical="top" wrapText="1"/>
    </xf>
    <xf numFmtId="0" fontId="12" fillId="3" borderId="0" xfId="0" applyFont="1" applyFill="1"/>
    <xf numFmtId="0" fontId="8" fillId="3" borderId="0" xfId="0" applyFont="1" applyFill="1"/>
    <xf numFmtId="0" fontId="3" fillId="3" borderId="1" xfId="0" applyFont="1" applyFill="1" applyBorder="1" applyAlignment="1">
      <alignment vertical="top"/>
    </xf>
    <xf numFmtId="3" fontId="25" fillId="3" borderId="2" xfId="0" applyNumberFormat="1" applyFont="1" applyFill="1" applyBorder="1" applyAlignment="1">
      <alignment vertical="top" wrapText="1"/>
    </xf>
    <xf numFmtId="0" fontId="25" fillId="3" borderId="2" xfId="0" applyFont="1" applyFill="1" applyBorder="1" applyAlignment="1">
      <alignment vertical="top" wrapText="1"/>
    </xf>
    <xf numFmtId="0" fontId="11" fillId="3" borderId="1" xfId="0" applyFont="1" applyFill="1" applyBorder="1" applyAlignment="1">
      <alignment horizontal="left" vertical="top" wrapText="1" indent="1"/>
    </xf>
    <xf numFmtId="0" fontId="11" fillId="3" borderId="2" xfId="0" applyFont="1" applyFill="1" applyBorder="1" applyAlignment="1">
      <alignment horizontal="left" vertical="top" wrapText="1" indent="1"/>
    </xf>
    <xf numFmtId="0" fontId="10" fillId="3" borderId="2" xfId="0" applyFont="1" applyFill="1" applyBorder="1" applyAlignment="1">
      <alignment horizontal="left" vertical="top" wrapText="1" indent="1"/>
    </xf>
    <xf numFmtId="0" fontId="29" fillId="3" borderId="1" xfId="0" applyFont="1" applyFill="1" applyBorder="1" applyAlignment="1">
      <alignment horizontal="left" vertical="top" indent="1"/>
    </xf>
    <xf numFmtId="0" fontId="29" fillId="3" borderId="0" xfId="0" applyFont="1" applyFill="1" applyAlignment="1">
      <alignment horizontal="left" indent="1"/>
    </xf>
    <xf numFmtId="0" fontId="11" fillId="3" borderId="0" xfId="0" applyFont="1" applyFill="1" applyAlignment="1">
      <alignment horizontal="left" indent="3"/>
    </xf>
    <xf numFmtId="0" fontId="11" fillId="3" borderId="0" xfId="0" applyFont="1" applyFill="1" applyAlignment="1">
      <alignment horizontal="left" indent="5"/>
    </xf>
    <xf numFmtId="0" fontId="11" fillId="2" borderId="0" xfId="0" applyFont="1" applyFill="1" applyAlignment="1">
      <alignment vertical="top" wrapText="1"/>
    </xf>
    <xf numFmtId="0" fontId="11" fillId="2" borderId="0" xfId="0" applyFont="1" applyFill="1"/>
    <xf numFmtId="0" fontId="11" fillId="3" borderId="0" xfId="0" applyFont="1" applyFill="1" applyAlignment="1" applyProtection="1">
      <alignment vertical="top" wrapText="1"/>
    </xf>
    <xf numFmtId="0" fontId="10" fillId="3" borderId="0" xfId="0" applyFont="1" applyFill="1" applyAlignment="1" applyProtection="1">
      <alignment vertical="top" wrapText="1"/>
    </xf>
    <xf numFmtId="0" fontId="11" fillId="3" borderId="0" xfId="0" applyFont="1" applyFill="1" applyAlignment="1" applyProtection="1">
      <alignment horizontal="left" vertical="top" wrapText="1" indent="1"/>
    </xf>
    <xf numFmtId="0" fontId="11" fillId="3" borderId="0" xfId="0" applyFont="1" applyFill="1" applyAlignment="1" applyProtection="1">
      <alignment horizontal="left" vertical="top" wrapText="1"/>
    </xf>
    <xf numFmtId="0" fontId="11" fillId="0" borderId="0" xfId="0" applyFont="1" applyAlignment="1" applyProtection="1">
      <alignment horizontal="left" wrapText="1"/>
    </xf>
    <xf numFmtId="0" fontId="11" fillId="0" borderId="0" xfId="0" applyFont="1" applyAlignment="1" applyProtection="1">
      <alignment wrapText="1"/>
    </xf>
    <xf numFmtId="0" fontId="11" fillId="3" borderId="0" xfId="1" applyFont="1" applyFill="1" applyAlignment="1" applyProtection="1">
      <alignment wrapText="1"/>
    </xf>
    <xf numFmtId="0" fontId="17" fillId="3" borderId="0" xfId="0" applyFont="1" applyFill="1" applyProtection="1"/>
    <xf numFmtId="0" fontId="36" fillId="5" borderId="0" xfId="0" applyFont="1" applyFill="1" applyBorder="1" applyAlignment="1" applyProtection="1">
      <alignment vertical="center"/>
    </xf>
    <xf numFmtId="0" fontId="45" fillId="5" borderId="0" xfId="0" applyFont="1" applyFill="1" applyBorder="1" applyAlignment="1" applyProtection="1">
      <alignment vertical="center" wrapText="1"/>
    </xf>
    <xf numFmtId="0" fontId="44" fillId="5" borderId="0" xfId="0" applyFont="1" applyFill="1" applyBorder="1" applyAlignment="1" applyProtection="1">
      <alignment vertical="center" wrapText="1"/>
    </xf>
    <xf numFmtId="0" fontId="40" fillId="5" borderId="1" xfId="0" applyFont="1" applyFill="1" applyBorder="1" applyAlignment="1" applyProtection="1">
      <alignment vertical="center"/>
    </xf>
    <xf numFmtId="0" fontId="42" fillId="5" borderId="0" xfId="0" applyFont="1" applyFill="1" applyAlignment="1" applyProtection="1">
      <alignment vertical="center"/>
    </xf>
    <xf numFmtId="0" fontId="10" fillId="2" borderId="0" xfId="0" applyFont="1" applyFill="1" applyAlignment="1">
      <alignment vertical="top" wrapText="1"/>
    </xf>
    <xf numFmtId="0" fontId="19" fillId="3" borderId="0" xfId="0" applyFont="1" applyFill="1"/>
    <xf numFmtId="0" fontId="11" fillId="2" borderId="0" xfId="0" applyFont="1" applyFill="1" applyAlignment="1" applyProtection="1">
      <alignment vertical="top" wrapText="1"/>
    </xf>
    <xf numFmtId="0" fontId="24" fillId="3" borderId="0" xfId="0" applyFont="1" applyFill="1" applyAlignment="1">
      <alignment horizontal="left" indent="1"/>
    </xf>
    <xf numFmtId="165" fontId="11" fillId="3" borderId="0" xfId="0" applyNumberFormat="1" applyFont="1" applyFill="1" applyProtection="1"/>
    <xf numFmtId="0" fontId="48" fillId="2" borderId="0" xfId="0" applyFont="1" applyFill="1" applyAlignment="1">
      <alignment wrapText="1"/>
    </xf>
    <xf numFmtId="0" fontId="3" fillId="3" borderId="0" xfId="0" applyFont="1" applyFill="1" applyAlignment="1">
      <alignment vertical="top" wrapText="1"/>
    </xf>
    <xf numFmtId="0" fontId="3" fillId="3" borderId="0" xfId="0" applyFont="1" applyFill="1" applyAlignment="1">
      <alignment vertical="top"/>
    </xf>
    <xf numFmtId="0" fontId="3" fillId="2" borderId="0" xfId="0" applyFont="1" applyFill="1" applyAlignment="1">
      <alignment vertical="top"/>
    </xf>
    <xf numFmtId="0" fontId="3" fillId="3" borderId="0" xfId="0" applyFont="1" applyFill="1" applyAlignment="1">
      <alignment horizontal="left" indent="5"/>
    </xf>
    <xf numFmtId="0" fontId="5" fillId="3" borderId="0" xfId="0" applyFont="1" applyFill="1" applyAlignment="1">
      <alignment horizontal="left" indent="5"/>
    </xf>
    <xf numFmtId="0" fontId="3" fillId="2" borderId="0" xfId="0" applyFont="1" applyFill="1" applyAlignment="1">
      <alignment vertical="top" wrapText="1"/>
    </xf>
    <xf numFmtId="0" fontId="5" fillId="3" borderId="0" xfId="0" applyFont="1" applyFill="1" applyAlignment="1" applyProtection="1">
      <alignment horizontal="left" vertical="top" wrapText="1" indent="2"/>
    </xf>
    <xf numFmtId="3" fontId="10" fillId="5" borderId="1" xfId="0" applyNumberFormat="1" applyFont="1" applyFill="1" applyBorder="1" applyAlignment="1" applyProtection="1">
      <alignment vertical="center" wrapText="1"/>
    </xf>
    <xf numFmtId="0" fontId="10" fillId="5" borderId="0" xfId="0" applyFont="1" applyFill="1" applyBorder="1" applyAlignment="1" applyProtection="1">
      <alignment vertical="center" wrapText="1"/>
    </xf>
    <xf numFmtId="0" fontId="11" fillId="5" borderId="0" xfId="0" applyFont="1" applyFill="1" applyAlignment="1" applyProtection="1">
      <alignment vertical="center"/>
    </xf>
    <xf numFmtId="0" fontId="37" fillId="5" borderId="0" xfId="0" applyFont="1" applyFill="1" applyAlignment="1" applyProtection="1">
      <alignment horizontal="left" vertical="center" indent="1"/>
    </xf>
    <xf numFmtId="0" fontId="3" fillId="5" borderId="0" xfId="0" applyFont="1" applyFill="1" applyAlignment="1" applyProtection="1">
      <alignment vertical="center"/>
    </xf>
    <xf numFmtId="0" fontId="38" fillId="5" borderId="0" xfId="0" applyFont="1" applyFill="1" applyAlignment="1" applyProtection="1">
      <alignment horizontal="left" vertical="center" indent="1"/>
    </xf>
    <xf numFmtId="0" fontId="5" fillId="5" borderId="0" xfId="0" applyFont="1" applyFill="1" applyAlignment="1" applyProtection="1">
      <alignment vertical="center"/>
    </xf>
    <xf numFmtId="0" fontId="39" fillId="5" borderId="0" xfId="0" applyFont="1" applyFill="1" applyBorder="1" applyAlignment="1" applyProtection="1">
      <alignment vertical="center" wrapText="1"/>
    </xf>
    <xf numFmtId="0" fontId="39" fillId="5" borderId="0" xfId="0" applyFont="1" applyFill="1" applyBorder="1" applyAlignment="1" applyProtection="1">
      <alignment vertical="center"/>
    </xf>
    <xf numFmtId="0" fontId="40" fillId="5" borderId="0" xfId="0" applyFont="1" applyFill="1" applyBorder="1" applyAlignment="1" applyProtection="1">
      <alignment horizontal="left" vertical="center" wrapText="1" indent="1"/>
    </xf>
    <xf numFmtId="0" fontId="41" fillId="5" borderId="0" xfId="0" applyFont="1" applyFill="1" applyBorder="1" applyAlignment="1" applyProtection="1">
      <alignment vertical="center"/>
    </xf>
    <xf numFmtId="0" fontId="40" fillId="5" borderId="0" xfId="0" applyFont="1" applyFill="1" applyBorder="1" applyAlignment="1" applyProtection="1">
      <alignment horizontal="left" vertical="center" wrapText="1"/>
    </xf>
    <xf numFmtId="0" fontId="42" fillId="5" borderId="0" xfId="0" applyFont="1" applyFill="1" applyAlignment="1" applyProtection="1">
      <alignment horizontal="left" vertical="center" wrapText="1" indent="1"/>
    </xf>
    <xf numFmtId="0" fontId="43" fillId="5" borderId="0" xfId="0" applyFont="1" applyFill="1" applyAlignment="1" applyProtection="1">
      <alignment vertical="center"/>
    </xf>
    <xf numFmtId="3" fontId="41" fillId="5" borderId="0" xfId="0" applyNumberFormat="1" applyFont="1" applyFill="1" applyAlignment="1" applyProtection="1">
      <alignment horizontal="left" vertical="center" wrapText="1" indent="1"/>
    </xf>
    <xf numFmtId="0" fontId="41" fillId="5" borderId="0" xfId="0" applyFont="1" applyFill="1" applyAlignment="1" applyProtection="1">
      <alignment vertical="center"/>
    </xf>
    <xf numFmtId="3" fontId="10" fillId="5" borderId="0" xfId="0" applyNumberFormat="1" applyFont="1" applyFill="1" applyAlignment="1" applyProtection="1">
      <alignment horizontal="left" vertical="center" wrapText="1" indent="1"/>
    </xf>
    <xf numFmtId="0" fontId="41" fillId="5" borderId="0" xfId="0" applyFont="1" applyFill="1" applyAlignment="1" applyProtection="1">
      <alignment vertical="center" wrapText="1"/>
    </xf>
    <xf numFmtId="0" fontId="40" fillId="5" borderId="0" xfId="0" applyFont="1" applyFill="1" applyAlignment="1" applyProtection="1">
      <alignment horizontal="left" vertical="center" wrapText="1" indent="1"/>
    </xf>
    <xf numFmtId="0" fontId="46" fillId="5" borderId="0" xfId="0" applyFont="1" applyFill="1" applyAlignment="1" applyProtection="1">
      <alignment horizontal="left" vertical="center" wrapText="1" indent="1"/>
    </xf>
    <xf numFmtId="0" fontId="10" fillId="5" borderId="0" xfId="0" applyFont="1" applyFill="1" applyAlignment="1" applyProtection="1">
      <alignment vertical="center"/>
    </xf>
    <xf numFmtId="0" fontId="40" fillId="5" borderId="0" xfId="0" applyFont="1" applyFill="1" applyAlignment="1" applyProtection="1">
      <alignment horizontal="left" vertical="center" indent="1"/>
    </xf>
    <xf numFmtId="0" fontId="49" fillId="5" borderId="1" xfId="0" applyFont="1" applyFill="1" applyBorder="1" applyAlignment="1" applyProtection="1">
      <alignment vertical="center" wrapText="1"/>
      <protection locked="0"/>
    </xf>
    <xf numFmtId="0" fontId="3" fillId="2" borderId="0" xfId="0" applyFont="1" applyFill="1" applyProtection="1"/>
    <xf numFmtId="0" fontId="3" fillId="2" borderId="0" xfId="0" applyFont="1" applyFill="1" applyAlignment="1" applyProtection="1">
      <alignment wrapText="1"/>
    </xf>
    <xf numFmtId="0" fontId="3" fillId="3" borderId="0" xfId="0" applyFont="1" applyFill="1" applyProtection="1"/>
    <xf numFmtId="0" fontId="9" fillId="3" borderId="0" xfId="0" applyFont="1" applyFill="1" applyAlignment="1" applyProtection="1">
      <alignment horizontal="center" wrapText="1"/>
    </xf>
    <xf numFmtId="0" fontId="3" fillId="3" borderId="0" xfId="0" applyFont="1" applyFill="1" applyAlignment="1" applyProtection="1">
      <alignment wrapText="1"/>
    </xf>
    <xf numFmtId="0" fontId="5" fillId="3" borderId="0" xfId="0" applyNumberFormat="1" applyFont="1" applyFill="1" applyProtection="1"/>
    <xf numFmtId="0" fontId="10" fillId="3" borderId="0" xfId="0" applyFont="1" applyFill="1" applyAlignment="1" applyProtection="1">
      <alignment horizontal="left"/>
    </xf>
    <xf numFmtId="0" fontId="11" fillId="3" borderId="0" xfId="0" applyFont="1" applyFill="1" applyAlignment="1" applyProtection="1"/>
    <xf numFmtId="0" fontId="11" fillId="3" borderId="0" xfId="0" applyFont="1" applyFill="1" applyBorder="1" applyAlignment="1" applyProtection="1">
      <alignment vertical="center"/>
    </xf>
    <xf numFmtId="0" fontId="11" fillId="3" borderId="0" xfId="0" applyFont="1" applyFill="1" applyAlignment="1" applyProtection="1">
      <alignment vertical="center"/>
    </xf>
    <xf numFmtId="0" fontId="10" fillId="3" borderId="0" xfId="0" applyFont="1" applyFill="1" applyAlignment="1" applyProtection="1">
      <alignment horizontal="center" wrapText="1"/>
    </xf>
    <xf numFmtId="0" fontId="11" fillId="3" borderId="0" xfId="0" applyFont="1" applyFill="1" applyAlignment="1" applyProtection="1">
      <alignment wrapText="1"/>
    </xf>
    <xf numFmtId="0" fontId="11" fillId="3" borderId="0" xfId="0" applyFont="1" applyFill="1" applyProtection="1"/>
    <xf numFmtId="0" fontId="10" fillId="3" borderId="0" xfId="0" applyFont="1" applyFill="1" applyAlignment="1" applyProtection="1">
      <alignment wrapText="1"/>
    </xf>
    <xf numFmtId="3" fontId="22" fillId="3" borderId="0" xfId="2" applyNumberFormat="1" applyFont="1" applyFill="1" applyBorder="1" applyAlignment="1" applyProtection="1">
      <alignment horizontal="right"/>
    </xf>
    <xf numFmtId="165" fontId="24" fillId="3" borderId="0" xfId="0" applyNumberFormat="1" applyFont="1" applyFill="1" applyProtection="1"/>
    <xf numFmtId="1" fontId="22" fillId="3" borderId="3" xfId="0" applyNumberFormat="1" applyFont="1" applyFill="1" applyBorder="1" applyAlignment="1" applyProtection="1">
      <alignment horizontal="right"/>
    </xf>
    <xf numFmtId="1" fontId="22" fillId="3" borderId="0" xfId="0" applyNumberFormat="1" applyFont="1" applyFill="1" applyBorder="1" applyAlignment="1" applyProtection="1">
      <alignment horizontal="right" wrapText="1"/>
    </xf>
    <xf numFmtId="1" fontId="11" fillId="3" borderId="0" xfId="0" applyNumberFormat="1" applyFont="1" applyFill="1" applyBorder="1" applyAlignment="1" applyProtection="1">
      <alignment horizontal="right"/>
    </xf>
    <xf numFmtId="0" fontId="11" fillId="3" borderId="3" xfId="0" applyFont="1" applyFill="1" applyBorder="1" applyAlignment="1" applyProtection="1">
      <alignment wrapText="1"/>
    </xf>
    <xf numFmtId="1" fontId="11" fillId="3" borderId="0" xfId="0" applyNumberFormat="1" applyFont="1" applyFill="1" applyProtection="1"/>
    <xf numFmtId="0" fontId="34" fillId="3" borderId="0" xfId="0" applyFont="1" applyFill="1" applyAlignment="1" applyProtection="1">
      <alignment horizontal="right" wrapText="1"/>
    </xf>
    <xf numFmtId="0" fontId="34" fillId="3" borderId="0" xfId="0" applyFont="1" applyFill="1" applyAlignment="1" applyProtection="1">
      <alignment wrapText="1"/>
    </xf>
    <xf numFmtId="1" fontId="10" fillId="3" borderId="0" xfId="0" applyNumberFormat="1" applyFont="1" applyFill="1" applyBorder="1" applyAlignment="1" applyProtection="1">
      <alignment horizontal="center"/>
    </xf>
    <xf numFmtId="3" fontId="22" fillId="3" borderId="0" xfId="2" applyNumberFormat="1" applyFont="1" applyFill="1" applyBorder="1" applyAlignment="1" applyProtection="1">
      <alignment horizontal="right" vertical="center"/>
    </xf>
    <xf numFmtId="0" fontId="10" fillId="3" borderId="0" xfId="0" applyFont="1" applyFill="1" applyAlignment="1" applyProtection="1"/>
    <xf numFmtId="1" fontId="23" fillId="6" borderId="0" xfId="0" applyNumberFormat="1" applyFont="1" applyFill="1" applyBorder="1" applyAlignment="1" applyProtection="1">
      <alignment horizontal="center"/>
    </xf>
    <xf numFmtId="1" fontId="11" fillId="3" borderId="3" xfId="0" applyNumberFormat="1" applyFont="1" applyFill="1" applyBorder="1" applyAlignment="1" applyProtection="1">
      <alignment horizontal="right"/>
    </xf>
    <xf numFmtId="1" fontId="11" fillId="3" borderId="0" xfId="0" applyNumberFormat="1" applyFont="1" applyFill="1" applyAlignment="1" applyProtection="1">
      <alignment wrapText="1"/>
    </xf>
    <xf numFmtId="0" fontId="3" fillId="6" borderId="0" xfId="0" applyFont="1" applyFill="1" applyProtection="1"/>
    <xf numFmtId="1" fontId="10" fillId="3" borderId="0" xfId="0" applyNumberFormat="1" applyFont="1" applyFill="1" applyBorder="1" applyAlignment="1" applyProtection="1">
      <alignment horizontal="left" vertical="top"/>
    </xf>
    <xf numFmtId="165" fontId="31" fillId="3" borderId="0" xfId="0" applyNumberFormat="1" applyFont="1" applyFill="1" applyBorder="1" applyAlignment="1" applyProtection="1">
      <alignment vertical="center" wrapText="1"/>
    </xf>
    <xf numFmtId="1" fontId="3" fillId="3" borderId="0" xfId="0" applyNumberFormat="1" applyFont="1" applyFill="1" applyBorder="1" applyAlignment="1" applyProtection="1">
      <alignment horizontal="right" vertical="center" wrapText="1"/>
    </xf>
    <xf numFmtId="3" fontId="22" fillId="6" borderId="0" xfId="2" applyNumberFormat="1" applyFont="1" applyFill="1" applyBorder="1" applyAlignment="1" applyProtection="1">
      <alignment horizontal="right"/>
    </xf>
    <xf numFmtId="165" fontId="24" fillId="6" borderId="0" xfId="0" applyNumberFormat="1" applyFont="1" applyFill="1" applyBorder="1" applyProtection="1"/>
    <xf numFmtId="1" fontId="23" fillId="6" borderId="0" xfId="0" applyNumberFormat="1" applyFont="1" applyFill="1" applyBorder="1" applyAlignment="1" applyProtection="1">
      <alignment horizontal="center" vertical="top"/>
    </xf>
    <xf numFmtId="0" fontId="11" fillId="6" borderId="0" xfId="0" applyFont="1" applyFill="1" applyBorder="1" applyAlignment="1" applyProtection="1">
      <alignment vertical="top"/>
    </xf>
    <xf numFmtId="0" fontId="11" fillId="6" borderId="0" xfId="0" applyFont="1" applyFill="1" applyBorder="1" applyProtection="1"/>
    <xf numFmtId="1" fontId="26" fillId="6" borderId="0" xfId="0" applyNumberFormat="1" applyFont="1" applyFill="1" applyBorder="1" applyAlignment="1" applyProtection="1">
      <alignment horizontal="center"/>
    </xf>
    <xf numFmtId="1" fontId="22" fillId="6" borderId="0" xfId="0" applyNumberFormat="1" applyFont="1" applyFill="1" applyBorder="1" applyAlignment="1" applyProtection="1">
      <alignment horizontal="right"/>
    </xf>
    <xf numFmtId="1" fontId="24" fillId="6" borderId="0" xfId="0" applyNumberFormat="1" applyFont="1" applyFill="1" applyBorder="1" applyAlignment="1" applyProtection="1">
      <alignment horizontal="right"/>
    </xf>
    <xf numFmtId="0" fontId="11" fillId="6" borderId="0" xfId="0" applyFont="1" applyFill="1" applyBorder="1" applyAlignment="1" applyProtection="1">
      <alignment wrapText="1"/>
    </xf>
    <xf numFmtId="3" fontId="25" fillId="6" borderId="0" xfId="2" applyNumberFormat="1" applyFont="1" applyFill="1" applyBorder="1" applyAlignment="1" applyProtection="1">
      <alignment horizontal="right"/>
    </xf>
    <xf numFmtId="1" fontId="22" fillId="3" borderId="0" xfId="0" applyNumberFormat="1" applyFont="1" applyFill="1" applyBorder="1" applyProtection="1"/>
    <xf numFmtId="0" fontId="3" fillId="2" borderId="0" xfId="0" applyFont="1" applyFill="1" applyAlignment="1" applyProtection="1">
      <alignment vertical="top" wrapText="1"/>
    </xf>
    <xf numFmtId="0" fontId="11" fillId="2" borderId="0" xfId="0" applyFont="1" applyFill="1" applyAlignment="1" applyProtection="1">
      <alignment horizontal="left" indent="1"/>
    </xf>
    <xf numFmtId="0" fontId="11" fillId="3" borderId="0" xfId="0" applyFont="1" applyFill="1" applyBorder="1" applyAlignment="1" applyProtection="1">
      <alignment wrapText="1"/>
    </xf>
    <xf numFmtId="1" fontId="10" fillId="3" borderId="1" xfId="0" applyNumberFormat="1" applyFont="1" applyFill="1" applyBorder="1" applyAlignment="1" applyProtection="1">
      <alignment horizontal="center" vertical="center"/>
    </xf>
    <xf numFmtId="1" fontId="10" fillId="3" borderId="0" xfId="0" applyNumberFormat="1" applyFont="1" applyFill="1" applyBorder="1" applyAlignment="1" applyProtection="1">
      <alignment horizontal="center" vertical="center"/>
    </xf>
    <xf numFmtId="165" fontId="50" fillId="3" borderId="0" xfId="0" applyNumberFormat="1" applyFont="1" applyFill="1" applyAlignment="1" applyProtection="1">
      <alignment vertical="center"/>
      <protection locked="0"/>
    </xf>
    <xf numFmtId="165" fontId="50" fillId="3" borderId="0" xfId="0" applyNumberFormat="1" applyFont="1" applyFill="1" applyAlignment="1" applyProtection="1">
      <alignment horizontal="right" vertical="center"/>
      <protection locked="0"/>
    </xf>
    <xf numFmtId="0" fontId="3" fillId="2" borderId="0" xfId="0" applyFont="1" applyFill="1" applyAlignment="1" applyProtection="1">
      <alignment vertical="center"/>
    </xf>
    <xf numFmtId="0" fontId="3" fillId="3" borderId="0" xfId="0" applyFont="1" applyFill="1" applyAlignment="1" applyProtection="1">
      <alignment vertical="center"/>
    </xf>
    <xf numFmtId="0" fontId="9" fillId="2" borderId="0" xfId="0" applyFont="1" applyFill="1" applyAlignment="1" applyProtection="1">
      <alignment horizontal="center" vertical="center"/>
    </xf>
    <xf numFmtId="0" fontId="5" fillId="2" borderId="0" xfId="0" applyNumberFormat="1" applyFont="1" applyFill="1" applyAlignment="1" applyProtection="1">
      <alignment vertical="center"/>
    </xf>
    <xf numFmtId="0" fontId="47" fillId="7" borderId="0" xfId="0" applyFont="1" applyFill="1" applyAlignment="1" applyProtection="1">
      <alignment horizontal="left" vertical="center" indent="1"/>
    </xf>
    <xf numFmtId="0" fontId="5" fillId="2" borderId="0" xfId="0" applyFont="1" applyFill="1" applyAlignment="1" applyProtection="1">
      <alignment vertical="center"/>
    </xf>
    <xf numFmtId="0" fontId="10" fillId="2" borderId="0" xfId="0" applyFont="1" applyFill="1" applyAlignment="1" applyProtection="1">
      <alignment vertical="center"/>
    </xf>
    <xf numFmtId="3" fontId="3" fillId="3" borderId="0" xfId="0" applyNumberFormat="1" applyFont="1" applyFill="1" applyAlignment="1" applyProtection="1">
      <alignment vertical="center"/>
    </xf>
    <xf numFmtId="0" fontId="10" fillId="3" borderId="0" xfId="0" applyFont="1" applyFill="1" applyAlignment="1" applyProtection="1">
      <alignment vertical="center"/>
    </xf>
    <xf numFmtId="0" fontId="49" fillId="5" borderId="0" xfId="0" applyFont="1" applyFill="1" applyBorder="1" applyAlignment="1" applyProtection="1">
      <alignment vertical="center" wrapText="1"/>
      <protection locked="0"/>
    </xf>
    <xf numFmtId="1" fontId="50" fillId="3" borderId="1" xfId="0" applyNumberFormat="1" applyFont="1" applyFill="1" applyBorder="1" applyAlignment="1" applyProtection="1">
      <alignment vertical="top" wrapText="1"/>
      <protection locked="0"/>
    </xf>
    <xf numFmtId="2" fontId="50" fillId="3" borderId="1" xfId="0" applyNumberFormat="1" applyFont="1" applyFill="1" applyBorder="1" applyAlignment="1" applyProtection="1">
      <alignment vertical="top" wrapText="1"/>
      <protection locked="0"/>
    </xf>
    <xf numFmtId="3" fontId="50" fillId="3" borderId="1" xfId="2" applyNumberFormat="1" applyFont="1" applyFill="1" applyBorder="1" applyAlignment="1" applyProtection="1">
      <alignment vertical="top" wrapText="1"/>
      <protection locked="0"/>
    </xf>
    <xf numFmtId="0" fontId="6" fillId="2" borderId="0" xfId="0" applyFont="1" applyFill="1" applyAlignment="1" applyProtection="1">
      <alignment vertical="top" wrapText="1"/>
    </xf>
    <xf numFmtId="0" fontId="6" fillId="2" borderId="0" xfId="0" applyFont="1" applyFill="1" applyProtection="1"/>
    <xf numFmtId="0" fontId="2" fillId="3" borderId="0" xfId="0" applyFont="1" applyFill="1" applyProtection="1"/>
    <xf numFmtId="0" fontId="6" fillId="3" borderId="0" xfId="0" applyFont="1" applyFill="1" applyProtection="1"/>
    <xf numFmtId="0" fontId="6" fillId="3" borderId="0" xfId="0" applyFont="1" applyFill="1" applyAlignment="1" applyProtection="1">
      <alignment vertical="top" wrapText="1"/>
    </xf>
    <xf numFmtId="0" fontId="24" fillId="3" borderId="0" xfId="0" applyFont="1" applyFill="1" applyAlignment="1" applyProtection="1">
      <alignment horizontal="left" indent="1"/>
    </xf>
    <xf numFmtId="0" fontId="20" fillId="3" borderId="0" xfId="0" applyFont="1" applyFill="1" applyProtection="1"/>
    <xf numFmtId="0" fontId="20" fillId="3" borderId="0" xfId="0" applyFont="1" applyFill="1" applyAlignment="1" applyProtection="1">
      <alignment vertical="top" wrapText="1"/>
    </xf>
    <xf numFmtId="0" fontId="29" fillId="3" borderId="0" xfId="0" applyFont="1" applyFill="1" applyAlignment="1" applyProtection="1">
      <alignment horizontal="left" vertical="top" wrapText="1" indent="1"/>
    </xf>
    <xf numFmtId="0" fontId="29" fillId="3" borderId="1" xfId="0" applyFont="1" applyFill="1" applyBorder="1" applyAlignment="1" applyProtection="1">
      <alignment horizontal="left" vertical="top" indent="1"/>
    </xf>
    <xf numFmtId="0" fontId="15" fillId="3" borderId="1" xfId="0" applyFont="1" applyFill="1" applyBorder="1" applyProtection="1"/>
    <xf numFmtId="0" fontId="6" fillId="3" borderId="1" xfId="0" applyFont="1" applyFill="1" applyBorder="1" applyAlignment="1" applyProtection="1">
      <alignment vertical="top" wrapText="1"/>
    </xf>
    <xf numFmtId="0" fontId="6" fillId="2" borderId="1" xfId="0" applyFont="1" applyFill="1" applyBorder="1" applyProtection="1"/>
    <xf numFmtId="0" fontId="5" fillId="3" borderId="0" xfId="0" applyFont="1" applyFill="1" applyProtection="1"/>
    <xf numFmtId="0" fontId="7" fillId="2" borderId="0" xfId="0" applyFont="1" applyFill="1" applyProtection="1"/>
    <xf numFmtId="0" fontId="11" fillId="3" borderId="1" xfId="0" applyFont="1" applyFill="1" applyBorder="1" applyProtection="1"/>
    <xf numFmtId="0" fontId="27" fillId="3" borderId="0" xfId="0" applyFont="1" applyFill="1" applyProtection="1"/>
    <xf numFmtId="0" fontId="50" fillId="3" borderId="1" xfId="0" applyFont="1" applyFill="1" applyBorder="1" applyProtection="1"/>
    <xf numFmtId="0" fontId="10" fillId="3" borderId="0" xfId="0" applyFont="1" applyFill="1" applyAlignment="1" applyProtection="1">
      <alignment horizontal="left" vertical="top" wrapText="1" indent="1"/>
    </xf>
    <xf numFmtId="3" fontId="10" fillId="3" borderId="1" xfId="2" applyNumberFormat="1" applyFont="1" applyFill="1" applyBorder="1" applyAlignment="1" applyProtection="1">
      <alignment vertical="top" wrapText="1"/>
    </xf>
    <xf numFmtId="0" fontId="18" fillId="3" borderId="0" xfId="0" applyFont="1" applyFill="1" applyProtection="1"/>
    <xf numFmtId="0" fontId="10" fillId="3" borderId="0" xfId="0" applyFont="1" applyFill="1" applyProtection="1"/>
    <xf numFmtId="0" fontId="7" fillId="3" borderId="0" xfId="0" applyFont="1" applyFill="1" applyAlignment="1" applyProtection="1">
      <alignment vertical="top" wrapText="1"/>
    </xf>
    <xf numFmtId="0" fontId="7" fillId="3" borderId="0" xfId="0" applyFont="1" applyFill="1" applyProtection="1"/>
    <xf numFmtId="0" fontId="18" fillId="3" borderId="0" xfId="0" applyFont="1" applyFill="1" applyAlignment="1" applyProtection="1">
      <alignment vertical="top" wrapText="1"/>
    </xf>
    <xf numFmtId="0" fontId="10" fillId="2" borderId="0" xfId="0" applyFont="1" applyFill="1" applyProtection="1"/>
    <xf numFmtId="0" fontId="6" fillId="3" borderId="0" xfId="0" applyFont="1" applyFill="1" applyBorder="1" applyAlignment="1">
      <alignment vertical="top" wrapText="1"/>
    </xf>
    <xf numFmtId="0" fontId="6" fillId="2" borderId="0" xfId="0" applyFont="1" applyFill="1" applyBorder="1"/>
    <xf numFmtId="0" fontId="3" fillId="3" borderId="0" xfId="0" applyFont="1" applyFill="1" applyBorder="1"/>
    <xf numFmtId="0" fontId="3" fillId="2" borderId="0" xfId="0" applyFont="1" applyFill="1" applyBorder="1"/>
    <xf numFmtId="3" fontId="45" fillId="3" borderId="1" xfId="0" applyNumberFormat="1" applyFont="1" applyFill="1" applyBorder="1" applyAlignment="1" applyProtection="1">
      <alignment vertical="top" wrapText="1"/>
    </xf>
    <xf numFmtId="3" fontId="45" fillId="3" borderId="2" xfId="0" applyNumberFormat="1" applyFont="1" applyFill="1" applyBorder="1" applyAlignment="1" applyProtection="1">
      <alignment vertical="top" wrapText="1"/>
    </xf>
    <xf numFmtId="166" fontId="10" fillId="3" borderId="2" xfId="0" applyNumberFormat="1" applyFont="1" applyFill="1" applyBorder="1" applyAlignment="1">
      <alignment vertical="top" wrapText="1"/>
    </xf>
    <xf numFmtId="3" fontId="10" fillId="3" borderId="2" xfId="0" applyNumberFormat="1" applyFont="1" applyFill="1" applyBorder="1" applyAlignment="1">
      <alignment vertical="top" wrapText="1"/>
    </xf>
    <xf numFmtId="1" fontId="45" fillId="3" borderId="1" xfId="0" applyNumberFormat="1" applyFont="1" applyFill="1" applyBorder="1" applyAlignment="1" applyProtection="1">
      <alignment vertical="top" wrapText="1"/>
    </xf>
    <xf numFmtId="0" fontId="10" fillId="3" borderId="0" xfId="0" applyFont="1" applyFill="1" applyAlignment="1" applyProtection="1">
      <alignment horizontal="left" indent="1"/>
    </xf>
    <xf numFmtId="1" fontId="44" fillId="3" borderId="0" xfId="0" applyNumberFormat="1" applyFont="1" applyFill="1" applyAlignment="1" applyProtection="1">
      <alignment horizontal="center" vertical="center"/>
      <protection locked="0"/>
    </xf>
    <xf numFmtId="1" fontId="44" fillId="3" borderId="0" xfId="0" applyNumberFormat="1" applyFont="1" applyFill="1" applyAlignment="1" applyProtection="1">
      <alignment horizontal="center" vertical="center" wrapText="1"/>
      <protection locked="0"/>
    </xf>
    <xf numFmtId="1" fontId="44" fillId="3" borderId="0" xfId="0" applyNumberFormat="1" applyFont="1" applyFill="1" applyAlignment="1" applyProtection="1">
      <alignment horizontal="right" vertical="center"/>
      <protection locked="0"/>
    </xf>
    <xf numFmtId="0" fontId="11" fillId="5" borderId="1" xfId="0" applyFont="1" applyFill="1" applyBorder="1" applyAlignment="1" applyProtection="1">
      <alignment vertical="center"/>
    </xf>
    <xf numFmtId="0" fontId="11" fillId="5" borderId="0" xfId="0" applyFont="1" applyFill="1" applyBorder="1" applyAlignment="1" applyProtection="1">
      <alignment vertical="center"/>
    </xf>
    <xf numFmtId="0" fontId="42" fillId="5" borderId="1" xfId="0" applyFont="1" applyFill="1" applyBorder="1" applyAlignment="1" applyProtection="1">
      <alignment vertical="center"/>
    </xf>
    <xf numFmtId="0" fontId="11" fillId="3" borderId="0" xfId="0" applyFont="1" applyFill="1" applyBorder="1" applyProtection="1"/>
    <xf numFmtId="0" fontId="9" fillId="5" borderId="0" xfId="0" applyFont="1" applyFill="1" applyAlignment="1" applyProtection="1">
      <alignment horizontal="left" vertical="center" indent="1"/>
    </xf>
    <xf numFmtId="3" fontId="10" fillId="5" borderId="0" xfId="0" applyNumberFormat="1" applyFont="1" applyFill="1" applyAlignment="1" applyProtection="1">
      <alignment horizontal="right" vertical="center" indent="1"/>
    </xf>
    <xf numFmtId="0" fontId="10" fillId="5" borderId="0" xfId="0" applyFont="1" applyFill="1" applyAlignment="1" applyProtection="1">
      <alignment horizontal="left" vertical="center" wrapText="1" indent="1"/>
    </xf>
    <xf numFmtId="0" fontId="9" fillId="5" borderId="0" xfId="0" applyFont="1" applyFill="1" applyAlignment="1" applyProtection="1">
      <alignment horizontal="left" vertical="center" wrapText="1" indent="1"/>
    </xf>
    <xf numFmtId="3" fontId="11" fillId="3" borderId="1" xfId="2" applyNumberFormat="1" applyFont="1" applyFill="1" applyBorder="1" applyAlignment="1" applyProtection="1">
      <alignment vertical="top" wrapText="1"/>
    </xf>
    <xf numFmtId="0" fontId="11" fillId="3" borderId="1" xfId="0" applyFont="1" applyFill="1" applyBorder="1" applyAlignment="1">
      <alignment vertical="top"/>
    </xf>
    <xf numFmtId="0" fontId="11" fillId="3" borderId="2" xfId="0" applyFont="1" applyFill="1" applyBorder="1" applyAlignment="1">
      <alignment vertical="top"/>
    </xf>
    <xf numFmtId="0" fontId="11" fillId="5" borderId="1" xfId="0" applyFont="1" applyFill="1" applyBorder="1" applyAlignment="1" applyProtection="1">
      <alignment vertical="center" wrapText="1"/>
    </xf>
    <xf numFmtId="3" fontId="11" fillId="5" borderId="1" xfId="0" applyNumberFormat="1" applyFont="1" applyFill="1" applyBorder="1" applyAlignment="1" applyProtection="1">
      <alignment vertical="center" wrapText="1"/>
    </xf>
    <xf numFmtId="3" fontId="22" fillId="3" borderId="1" xfId="2" applyNumberFormat="1" applyFont="1" applyFill="1" applyBorder="1" applyAlignment="1" applyProtection="1">
      <alignment vertical="top" wrapText="1"/>
    </xf>
    <xf numFmtId="2" fontId="52" fillId="3" borderId="2" xfId="0" applyNumberFormat="1" applyFont="1" applyFill="1" applyBorder="1" applyAlignment="1" applyProtection="1">
      <alignment vertical="top" wrapText="1"/>
      <protection locked="0"/>
    </xf>
    <xf numFmtId="3" fontId="52" fillId="3" borderId="2" xfId="0" applyNumberFormat="1" applyFont="1" applyFill="1" applyBorder="1" applyAlignment="1" applyProtection="1">
      <alignment vertical="top" wrapText="1"/>
      <protection locked="0"/>
    </xf>
    <xf numFmtId="3" fontId="52" fillId="3" borderId="1" xfId="0" applyNumberFormat="1" applyFont="1" applyFill="1" applyBorder="1" applyAlignment="1" applyProtection="1">
      <alignment vertical="top" wrapText="1"/>
      <protection locked="0"/>
    </xf>
    <xf numFmtId="1" fontId="10" fillId="3" borderId="2" xfId="0" applyNumberFormat="1" applyFont="1" applyFill="1" applyBorder="1" applyAlignment="1">
      <alignment vertical="top" wrapText="1"/>
    </xf>
    <xf numFmtId="3" fontId="10" fillId="3" borderId="0" xfId="2" applyNumberFormat="1" applyFont="1" applyFill="1" applyBorder="1" applyAlignment="1" applyProtection="1">
      <alignment horizontal="right"/>
    </xf>
    <xf numFmtId="0" fontId="11" fillId="3" borderId="1" xfId="0" applyFont="1" applyFill="1" applyBorder="1"/>
    <xf numFmtId="3" fontId="19" fillId="3" borderId="1" xfId="0" applyNumberFormat="1" applyFont="1" applyFill="1" applyBorder="1" applyAlignment="1" applyProtection="1">
      <alignment vertical="top" wrapText="1"/>
      <protection locked="0"/>
    </xf>
    <xf numFmtId="0" fontId="3" fillId="2" borderId="6" xfId="0" applyFont="1" applyFill="1" applyBorder="1" applyProtection="1"/>
    <xf numFmtId="9" fontId="3" fillId="2" borderId="6" xfId="0" applyNumberFormat="1" applyFont="1" applyFill="1" applyBorder="1" applyProtection="1"/>
    <xf numFmtId="0" fontId="10" fillId="3" borderId="0" xfId="0" applyFont="1" applyFill="1" applyAlignment="1" applyProtection="1">
      <alignment horizontal="center" vertical="center" wrapText="1"/>
    </xf>
    <xf numFmtId="0" fontId="24" fillId="3" borderId="0" xfId="0" applyFont="1" applyFill="1" applyAlignment="1" applyProtection="1">
      <alignment horizontal="left" wrapText="1" indent="1"/>
    </xf>
    <xf numFmtId="0" fontId="11" fillId="3" borderId="0" xfId="0" applyFont="1" applyFill="1" applyAlignment="1" applyProtection="1">
      <alignment horizontal="left" indent="1"/>
    </xf>
    <xf numFmtId="0" fontId="10" fillId="3" borderId="0" xfId="0" applyFont="1" applyFill="1" applyBorder="1" applyAlignment="1" applyProtection="1">
      <alignment horizontal="center"/>
    </xf>
    <xf numFmtId="0" fontId="11" fillId="3" borderId="0" xfId="0" applyFont="1" applyFill="1" applyBorder="1" applyAlignment="1" applyProtection="1">
      <alignment horizontal="center"/>
    </xf>
    <xf numFmtId="0" fontId="9" fillId="3" borderId="0" xfId="0" applyFont="1" applyFill="1" applyBorder="1" applyAlignment="1" applyProtection="1">
      <alignment horizontal="center" vertical="center"/>
    </xf>
    <xf numFmtId="0" fontId="3" fillId="6" borderId="0" xfId="0" applyFont="1" applyFill="1" applyBorder="1" applyAlignment="1" applyProtection="1">
      <alignment wrapText="1"/>
    </xf>
    <xf numFmtId="49" fontId="11" fillId="3" borderId="0" xfId="0" applyNumberFormat="1" applyFont="1" applyFill="1" applyAlignment="1">
      <alignment vertical="top" wrapText="1"/>
    </xf>
    <xf numFmtId="49" fontId="3" fillId="3" borderId="0" xfId="0" applyNumberFormat="1" applyFont="1" applyFill="1"/>
    <xf numFmtId="49" fontId="3" fillId="2" borderId="0" xfId="0" applyNumberFormat="1" applyFont="1" applyFill="1"/>
    <xf numFmtId="49" fontId="19" fillId="3" borderId="0" xfId="0" applyNumberFormat="1" applyFont="1" applyFill="1" applyAlignment="1">
      <alignment wrapText="1"/>
    </xf>
    <xf numFmtId="49" fontId="10" fillId="3" borderId="0" xfId="0" applyNumberFormat="1" applyFont="1" applyFill="1" applyAlignment="1">
      <alignment vertical="top" wrapText="1"/>
    </xf>
    <xf numFmtId="49" fontId="11" fillId="4" borderId="0" xfId="0" applyNumberFormat="1" applyFont="1" applyFill="1" applyAlignment="1">
      <alignment vertical="top" wrapText="1"/>
    </xf>
    <xf numFmtId="49" fontId="3" fillId="0" borderId="0" xfId="0" applyNumberFormat="1" applyFont="1" applyFill="1" applyAlignment="1">
      <alignment wrapText="1"/>
    </xf>
    <xf numFmtId="49" fontId="53" fillId="3" borderId="0" xfId="0" applyNumberFormat="1" applyFont="1" applyFill="1" applyAlignment="1">
      <alignment vertical="top" wrapText="1"/>
    </xf>
    <xf numFmtId="49" fontId="44" fillId="3" borderId="0" xfId="0" applyNumberFormat="1" applyFont="1" applyFill="1" applyAlignment="1">
      <alignment vertical="top" wrapText="1"/>
    </xf>
    <xf numFmtId="49" fontId="11" fillId="3" borderId="0" xfId="0" applyNumberFormat="1" applyFont="1" applyFill="1" applyAlignment="1"/>
    <xf numFmtId="49" fontId="14" fillId="3" borderId="0" xfId="0" applyNumberFormat="1" applyFont="1" applyFill="1" applyAlignment="1">
      <alignment vertical="top"/>
    </xf>
    <xf numFmtId="49" fontId="10" fillId="3" borderId="0" xfId="0" applyNumberFormat="1" applyFont="1" applyFill="1" applyAlignment="1">
      <alignment horizontal="left"/>
    </xf>
    <xf numFmtId="49" fontId="11" fillId="3" borderId="0" xfId="0" applyNumberFormat="1" applyFont="1" applyFill="1" applyAlignment="1">
      <alignment horizontal="left"/>
    </xf>
    <xf numFmtId="49" fontId="31" fillId="3" borderId="0" xfId="0" applyNumberFormat="1" applyFont="1" applyFill="1" applyAlignment="1">
      <alignment horizontal="left"/>
    </xf>
    <xf numFmtId="49" fontId="10" fillId="3" borderId="0" xfId="0" applyNumberFormat="1" applyFont="1" applyFill="1" applyAlignment="1"/>
    <xf numFmtId="49" fontId="14" fillId="3" borderId="0" xfId="0" applyNumberFormat="1" applyFont="1" applyFill="1" applyAlignment="1">
      <alignment horizontal="left"/>
    </xf>
    <xf numFmtId="49" fontId="3" fillId="3" borderId="0" xfId="0" applyNumberFormat="1" applyFont="1" applyFill="1" applyAlignment="1"/>
    <xf numFmtId="1" fontId="44" fillId="3" borderId="0" xfId="0" applyNumberFormat="1" applyFont="1" applyFill="1" applyAlignment="1" applyProtection="1">
      <alignment horizontal="center" vertical="center"/>
    </xf>
    <xf numFmtId="165" fontId="50" fillId="3" borderId="0" xfId="0" applyNumberFormat="1" applyFont="1" applyFill="1" applyAlignment="1" applyProtection="1">
      <alignment vertical="center"/>
    </xf>
    <xf numFmtId="1" fontId="44" fillId="3" borderId="1" xfId="0" applyNumberFormat="1" applyFont="1" applyFill="1" applyBorder="1" applyAlignment="1" applyProtection="1">
      <alignment horizontal="center" vertical="center"/>
    </xf>
    <xf numFmtId="165" fontId="50" fillId="3" borderId="1" xfId="0" applyNumberFormat="1" applyFont="1" applyFill="1" applyBorder="1" applyAlignment="1" applyProtection="1">
      <alignment vertical="center"/>
    </xf>
    <xf numFmtId="165" fontId="51" fillId="3" borderId="0" xfId="0" applyNumberFormat="1" applyFont="1" applyFill="1" applyAlignment="1" applyProtection="1">
      <alignment horizontal="right" vertical="center"/>
    </xf>
    <xf numFmtId="0" fontId="11" fillId="3" borderId="0" xfId="0" applyFont="1" applyFill="1" applyBorder="1" applyAlignment="1" applyProtection="1">
      <alignment vertic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11" fillId="0" borderId="4" xfId="0" applyFont="1" applyBorder="1" applyAlignment="1" applyProtection="1">
      <alignment vertical="center" wrapText="1"/>
    </xf>
    <xf numFmtId="0" fontId="11" fillId="0" borderId="0" xfId="0" applyFont="1" applyBorder="1" applyAlignment="1" applyProtection="1">
      <alignment vertical="center" wrapText="1"/>
    </xf>
    <xf numFmtId="0" fontId="11" fillId="0" borderId="5" xfId="0" applyFont="1" applyBorder="1" applyAlignment="1" applyProtection="1">
      <alignment vertical="center" wrapText="1"/>
    </xf>
    <xf numFmtId="0" fontId="11" fillId="0" borderId="5"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0" fillId="0" borderId="0" xfId="0" applyFont="1" applyBorder="1" applyAlignment="1" applyProtection="1">
      <alignment vertical="center"/>
    </xf>
    <xf numFmtId="0" fontId="11" fillId="0" borderId="0" xfId="0" applyFont="1" applyAlignment="1" applyProtection="1">
      <alignment horizontal="center" vertical="center" wrapText="1"/>
    </xf>
    <xf numFmtId="0" fontId="11" fillId="0" borderId="0" xfId="0" applyFont="1" applyBorder="1" applyAlignment="1" applyProtection="1">
      <alignment horizontal="center" vertical="center"/>
    </xf>
    <xf numFmtId="0" fontId="24" fillId="3" borderId="0" xfId="0" applyFont="1" applyFill="1" applyAlignment="1" applyProtection="1">
      <alignment horizontal="left" wrapText="1" indent="1"/>
    </xf>
    <xf numFmtId="0" fontId="11" fillId="3" borderId="0" xfId="0" applyFont="1" applyFill="1" applyAlignment="1" applyProtection="1">
      <alignment horizontal="left" indent="1"/>
    </xf>
    <xf numFmtId="0" fontId="10" fillId="3" borderId="0" xfId="0" applyFont="1" applyFill="1" applyBorder="1" applyAlignment="1" applyProtection="1">
      <alignment horizontal="center"/>
    </xf>
    <xf numFmtId="0" fontId="11" fillId="3" borderId="0" xfId="0" applyFont="1" applyFill="1" applyBorder="1" applyAlignment="1" applyProtection="1">
      <alignment horizontal="center"/>
    </xf>
    <xf numFmtId="0" fontId="9" fillId="3" borderId="0" xfId="0" applyFont="1" applyFill="1" applyBorder="1" applyAlignment="1" applyProtection="1">
      <alignment horizontal="center" vertical="center"/>
    </xf>
    <xf numFmtId="0" fontId="10" fillId="0" borderId="0" xfId="0" applyFont="1" applyFill="1" applyAlignment="1" applyProtection="1">
      <alignment horizontal="left" wrapText="1"/>
    </xf>
    <xf numFmtId="0" fontId="3" fillId="6" borderId="0" xfId="0" applyFont="1" applyFill="1" applyBorder="1" applyAlignment="1" applyProtection="1">
      <alignment wrapText="1"/>
    </xf>
    <xf numFmtId="0" fontId="11" fillId="0" borderId="1" xfId="0" applyFont="1" applyBorder="1" applyAlignment="1" applyProtection="1">
      <alignment horizontal="left" vertical="center" wrapText="1"/>
    </xf>
    <xf numFmtId="0" fontId="11" fillId="6" borderId="0" xfId="0" applyFont="1" applyFill="1" applyBorder="1" applyAlignment="1" applyProtection="1">
      <alignment vertical="center"/>
    </xf>
    <xf numFmtId="0" fontId="10" fillId="6" borderId="0" xfId="0" applyFont="1" applyFill="1" applyAlignment="1">
      <alignment horizontal="left" wrapText="1" indent="1"/>
    </xf>
  </cellXfs>
  <cellStyles count="3">
    <cellStyle name="Comma" xfId="2" builtinId="3"/>
    <cellStyle name="Hyperlink" xfId="1" builtinId="8"/>
    <cellStyle name="Normal" xfId="0" builtinId="0"/>
  </cellStyles>
  <dxfs count="2">
    <dxf>
      <font>
        <b/>
        <i val="0"/>
        <condense val="0"/>
        <extend val="0"/>
        <color indexed="10"/>
      </font>
    </dxf>
    <dxf>
      <font>
        <b/>
        <i val="0"/>
        <condense val="0"/>
        <extend val="0"/>
        <color indexed="10"/>
      </font>
    </dxf>
  </dxfs>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9966"/>
      <color rgb="FFE2001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848-AC4B-804D-8312B269A07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848-AC4B-804D-8312B269A07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848-AC4B-804D-8312B269A07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848-AC4B-804D-8312B269A07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848-AC4B-804D-8312B269A07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Trebuchet MS" panose="020B0603020202020204" pitchFamily="34" charset="0"/>
                    <a:ea typeface="+mn-ea"/>
                    <a:cs typeface="+mn-cs"/>
                  </a:defRPr>
                </a:pPr>
                <a:endParaRPr lang="fr-FR"/>
              </a:p>
            </c:txPr>
            <c:dLblPos val="outEnd"/>
            <c:showLegendKey val="1"/>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('Nb d''heures de travail par an'!$B$51:$B$52,'Nb d''heures de travail par an'!$B$53:$B$55)</c:f>
              <c:strCache>
                <c:ptCount val="5"/>
                <c:pt idx="0">
                  <c:v>Heures de travail consacrées à des tâches facturables (traduction, interprétation, relecture, révision, etc.)</c:v>
                </c:pt>
                <c:pt idx="1">
                  <c:v>Heures de travail non facturables (heures de travail non facturables par jour de travail + jours de travail non facturables)</c:v>
                </c:pt>
                <c:pt idx="2">
                  <c:v>Heures de sommeil annuelles (hors jours non travaillés)</c:v>
                </c:pt>
                <c:pt idx="3">
                  <c:v>Heures de loisirs pendant les jours de travail (hors sommeil et hors travail)</c:v>
                </c:pt>
                <c:pt idx="4">
                  <c:v>Jours non travaillés exprimés en heures</c:v>
                </c:pt>
              </c:strCache>
            </c:strRef>
          </c:cat>
          <c:val>
            <c:numRef>
              <c:f>('Nb d''heures de travail par an'!$C$51:$C$52,'Nb d''heures de travail par an'!$C$53:$C$55)</c:f>
              <c:numCache>
                <c:formatCode>#,##0</c:formatCode>
                <c:ptCount val="5"/>
                <c:pt idx="0">
                  <c:v>864</c:v>
                </c:pt>
                <c:pt idx="1">
                  <c:v>936</c:v>
                </c:pt>
                <c:pt idx="2">
                  <c:v>1800</c:v>
                </c:pt>
                <c:pt idx="3">
                  <c:v>1800</c:v>
                </c:pt>
                <c:pt idx="4">
                  <c:v>3360</c:v>
                </c:pt>
              </c:numCache>
            </c:numRef>
          </c:val>
          <c:extLst>
            <c:ext xmlns:c16="http://schemas.microsoft.com/office/drawing/2014/chart" uri="{C3380CC4-5D6E-409C-BE32-E72D297353CC}">
              <c16:uniqueId val="{0000000A-C848-AC4B-804D-8312B269A076}"/>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emf"/><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1.emf"/><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266700</xdr:colOff>
      <xdr:row>0</xdr:row>
      <xdr:rowOff>50799</xdr:rowOff>
    </xdr:from>
    <xdr:to>
      <xdr:col>4</xdr:col>
      <xdr:colOff>85725</xdr:colOff>
      <xdr:row>2</xdr:row>
      <xdr:rowOff>47624</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266700" y="50799"/>
          <a:ext cx="12341225" cy="860425"/>
          <a:chOff x="266700" y="50799"/>
          <a:chExt cx="10772775" cy="892175"/>
        </a:xfrm>
      </xdr:grpSpPr>
      <xdr:grpSp>
        <xdr:nvGrpSpPr>
          <xdr:cNvPr id="216413" name="Group 20">
            <a:extLst>
              <a:ext uri="{FF2B5EF4-FFF2-40B4-BE49-F238E27FC236}">
                <a16:creationId xmlns:a16="http://schemas.microsoft.com/office/drawing/2014/main" id="{00000000-0008-0000-0000-00005D4D0300}"/>
              </a:ext>
            </a:extLst>
          </xdr:cNvPr>
          <xdr:cNvGrpSpPr>
            <a:grpSpLocks/>
          </xdr:cNvGrpSpPr>
        </xdr:nvGrpSpPr>
        <xdr:grpSpPr bwMode="auto">
          <a:xfrm>
            <a:off x="266700" y="50799"/>
            <a:ext cx="10772775" cy="892175"/>
            <a:chOff x="11" y="4"/>
            <a:chExt cx="1158" cy="85"/>
          </a:xfrm>
        </xdr:grpSpPr>
        <xdr:sp macro="" textlink="">
          <xdr:nvSpPr>
            <xdr:cNvPr id="216414" name="AutoShape 21">
              <a:extLst>
                <a:ext uri="{FF2B5EF4-FFF2-40B4-BE49-F238E27FC236}">
                  <a16:creationId xmlns:a16="http://schemas.microsoft.com/office/drawing/2014/main" id="{00000000-0008-0000-0000-00005E4D0300}"/>
                </a:ext>
              </a:extLst>
            </xdr:cNvPr>
            <xdr:cNvSpPr>
              <a:spLocks noChangeArrowheads="1"/>
            </xdr:cNvSpPr>
          </xdr:nvSpPr>
          <xdr:spPr bwMode="auto">
            <a:xfrm>
              <a:off x="11" y="4"/>
              <a:ext cx="1158" cy="85"/>
            </a:xfrm>
            <a:prstGeom prst="flowChartAlternateProcess">
              <a:avLst/>
            </a:prstGeom>
            <a:solidFill>
              <a:srgbClr xmlns:mc="http://schemas.openxmlformats.org/markup-compatibility/2006" xmlns:a14="http://schemas.microsoft.com/office/drawing/2010/main" val="FFFFFF" mc:Ignorable="a14" a14:legacySpreadsheetColorIndex="65"/>
            </a:solidFill>
            <a:ln w="38100">
              <a:solidFill>
                <a:srgbClr xmlns:mc="http://schemas.openxmlformats.org/markup-compatibility/2006" xmlns:a14="http://schemas.microsoft.com/office/drawing/2010/main" val="000000" mc:Ignorable="a14" a14:legacySpreadsheetColorIndex="64"/>
              </a:solidFill>
              <a:miter lim="800000"/>
              <a:headEnd/>
              <a:tailEnd/>
            </a:ln>
          </xdr:spPr>
          <xdr:txBody>
            <a:bodyPr rtlCol="0"/>
            <a:lstStyle/>
            <a:p>
              <a:pPr algn="ctr"/>
              <a:endParaRPr lang="en-US"/>
            </a:p>
          </xdr:txBody>
        </xdr:sp>
        <xdr:sp macro="" textlink="">
          <xdr:nvSpPr>
            <xdr:cNvPr id="6167" name="Text Box 23">
              <a:extLst>
                <a:ext uri="{FF2B5EF4-FFF2-40B4-BE49-F238E27FC236}">
                  <a16:creationId xmlns:a16="http://schemas.microsoft.com/office/drawing/2014/main" id="{00000000-0008-0000-0000-000017180000}"/>
                </a:ext>
              </a:extLst>
            </xdr:cNvPr>
            <xdr:cNvSpPr txBox="1">
              <a:spLocks noChangeArrowheads="1"/>
            </xdr:cNvSpPr>
          </xdr:nvSpPr>
          <xdr:spPr bwMode="auto">
            <a:xfrm>
              <a:off x="185" y="15"/>
              <a:ext cx="643" cy="6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lnSpc>
                  <a:spcPts val="1800"/>
                </a:lnSpc>
                <a:defRPr sz="1000"/>
              </a:pPr>
              <a:r>
                <a:rPr lang="en-US" sz="2000" b="1" i="0" u="none" strike="noStrike" baseline="0">
                  <a:solidFill>
                    <a:srgbClr val="000000"/>
                  </a:solidFill>
                  <a:latin typeface="Trebuchet MS"/>
                  <a:ea typeface="Trebuchet MS"/>
                  <a:cs typeface="Trebuchet MS"/>
                </a:rPr>
                <a:t>Outil de calcul des charges, du revenu, de la productivité et des tarifs professionnels</a:t>
              </a:r>
            </a:p>
          </xdr:txBody>
        </xdr:sp>
        <xdr:pic>
          <xdr:nvPicPr>
            <xdr:cNvPr id="216417" name="Picture 24">
              <a:extLst>
                <a:ext uri="{FF2B5EF4-FFF2-40B4-BE49-F238E27FC236}">
                  <a16:creationId xmlns:a16="http://schemas.microsoft.com/office/drawing/2014/main" id="{00000000-0008-0000-0000-0000614D0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 y="18"/>
              <a:ext cx="321" cy="63"/>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grpSp>
      <xdr:pic>
        <xdr:nvPicPr>
          <xdr:cNvPr id="8" name="Picture 35">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4325" y="184149"/>
            <a:ext cx="1545660" cy="559771"/>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203200</xdr:colOff>
      <xdr:row>0</xdr:row>
      <xdr:rowOff>101600</xdr:rowOff>
    </xdr:from>
    <xdr:to>
      <xdr:col>10</xdr:col>
      <xdr:colOff>177800</xdr:colOff>
      <xdr:row>1</xdr:row>
      <xdr:rowOff>203200</xdr:rowOff>
    </xdr:to>
    <xdr:sp macro="" textlink="">
      <xdr:nvSpPr>
        <xdr:cNvPr id="262254" name="AutoShape 34">
          <a:extLst>
            <a:ext uri="{FF2B5EF4-FFF2-40B4-BE49-F238E27FC236}">
              <a16:creationId xmlns:a16="http://schemas.microsoft.com/office/drawing/2014/main" id="{00000000-0008-0000-0100-00006E000400}"/>
            </a:ext>
          </a:extLst>
        </xdr:cNvPr>
        <xdr:cNvSpPr>
          <a:spLocks noChangeArrowheads="1"/>
        </xdr:cNvSpPr>
      </xdr:nvSpPr>
      <xdr:spPr bwMode="auto">
        <a:xfrm>
          <a:off x="203200" y="101600"/>
          <a:ext cx="12604750" cy="806450"/>
        </a:xfrm>
        <a:prstGeom prst="flowChartAlternateProcess">
          <a:avLst/>
        </a:prstGeom>
        <a:solidFill>
          <a:srgbClr xmlns:mc="http://schemas.openxmlformats.org/markup-compatibility/2006" xmlns:a14="http://schemas.microsoft.com/office/drawing/2010/main" val="FFFFFF" mc:Ignorable="a14" a14:legacySpreadsheetColorIndex="65"/>
        </a:solidFill>
        <a:ln w="38100">
          <a:solidFill>
            <a:srgbClr xmlns:mc="http://schemas.openxmlformats.org/markup-compatibility/2006" xmlns:a14="http://schemas.microsoft.com/office/drawing/2010/main" val="000000" mc:Ignorable="a14" a14:legacySpreadsheetColorIndex="64"/>
          </a:solidFill>
          <a:miter lim="800000"/>
          <a:headEnd/>
          <a:tailEnd/>
        </a:ln>
      </xdr:spPr>
      <xdr:txBody>
        <a:bodyPr rtlCol="0"/>
        <a:lstStyle/>
        <a:p>
          <a:pPr algn="ctr"/>
          <a:endParaRPr lang="en-US"/>
        </a:p>
      </xdr:txBody>
    </xdr:sp>
    <xdr:clientData/>
  </xdr:twoCellAnchor>
  <xdr:twoCellAnchor>
    <xdr:from>
      <xdr:col>0</xdr:col>
      <xdr:colOff>333819</xdr:colOff>
      <xdr:row>0</xdr:row>
      <xdr:rowOff>224939</xdr:rowOff>
    </xdr:from>
    <xdr:to>
      <xdr:col>2</xdr:col>
      <xdr:colOff>145929</xdr:colOff>
      <xdr:row>1</xdr:row>
      <xdr:rowOff>79860</xdr:rowOff>
    </xdr:to>
    <xdr:pic>
      <xdr:nvPicPr>
        <xdr:cNvPr id="262255" name="Picture 35">
          <a:extLst>
            <a:ext uri="{FF2B5EF4-FFF2-40B4-BE49-F238E27FC236}">
              <a16:creationId xmlns:a16="http://schemas.microsoft.com/office/drawing/2014/main" id="{00000000-0008-0000-0100-00006F0004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819" y="224939"/>
          <a:ext cx="1545660" cy="559771"/>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clientData/>
  </xdr:twoCellAnchor>
  <xdr:twoCellAnchor>
    <xdr:from>
      <xdr:col>2</xdr:col>
      <xdr:colOff>298318</xdr:colOff>
      <xdr:row>0</xdr:row>
      <xdr:rowOff>186989</xdr:rowOff>
    </xdr:from>
    <xdr:to>
      <xdr:col>6</xdr:col>
      <xdr:colOff>496473</xdr:colOff>
      <xdr:row>1</xdr:row>
      <xdr:rowOff>108324</xdr:rowOff>
    </xdr:to>
    <xdr:sp macro="" textlink="">
      <xdr:nvSpPr>
        <xdr:cNvPr id="1060" name="Text Box 36">
          <a:extLst>
            <a:ext uri="{FF2B5EF4-FFF2-40B4-BE49-F238E27FC236}">
              <a16:creationId xmlns:a16="http://schemas.microsoft.com/office/drawing/2014/main" id="{00000000-0008-0000-0100-000024040000}"/>
            </a:ext>
          </a:extLst>
        </xdr:cNvPr>
        <xdr:cNvSpPr txBox="1">
          <a:spLocks noChangeArrowheads="1"/>
        </xdr:cNvSpPr>
      </xdr:nvSpPr>
      <xdr:spPr bwMode="auto">
        <a:xfrm>
          <a:off x="2031868" y="186989"/>
          <a:ext cx="7075205" cy="62618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2004" rIns="45720" bIns="32004" anchor="ctr" upright="1"/>
        <a:lstStyle/>
        <a:p>
          <a:pPr algn="ctr" rtl="0">
            <a:defRPr sz="1000"/>
          </a:pPr>
          <a:r>
            <a:rPr lang="en-US" sz="2400" b="1" i="0" u="none" strike="noStrike" baseline="0">
              <a:solidFill>
                <a:srgbClr val="000000"/>
              </a:solidFill>
              <a:latin typeface="Trebuchet MS"/>
              <a:ea typeface="Trebuchet MS"/>
              <a:cs typeface="Trebuchet MS"/>
            </a:rPr>
            <a:t>Charges </a:t>
          </a:r>
        </a:p>
      </xdr:txBody>
    </xdr:sp>
    <xdr:clientData/>
  </xdr:twoCellAnchor>
  <xdr:twoCellAnchor>
    <xdr:from>
      <xdr:col>6</xdr:col>
      <xdr:colOff>583553</xdr:colOff>
      <xdr:row>0</xdr:row>
      <xdr:rowOff>234427</xdr:rowOff>
    </xdr:from>
    <xdr:to>
      <xdr:col>10</xdr:col>
      <xdr:colOff>58066</xdr:colOff>
      <xdr:row>1</xdr:row>
      <xdr:rowOff>127299</xdr:rowOff>
    </xdr:to>
    <xdr:sp macro="" textlink="">
      <xdr:nvSpPr>
        <xdr:cNvPr id="1061" name="Object 37" hidden="1">
          <a:extLst>
            <a:ext uri="{63B3BB69-23CF-44E3-9099-C40C66FF867C}">
              <a14:compatExt xmlns:a14="http://schemas.microsoft.com/office/drawing/2010/main" spid="_x0000_s1061"/>
            </a:ext>
            <a:ext uri="{FF2B5EF4-FFF2-40B4-BE49-F238E27FC236}">
              <a16:creationId xmlns:a16="http://schemas.microsoft.com/office/drawing/2014/main" id="{00000000-0008-0000-0100-000025040000}"/>
            </a:ext>
          </a:extLst>
        </xdr:cNvPr>
        <xdr:cNvSpPr/>
      </xdr:nvSpPr>
      <xdr:spPr bwMode="auto">
        <a:xfrm>
          <a:off x="9194153" y="234427"/>
          <a:ext cx="3494063" cy="597722"/>
        </a:xfrm>
        <a:prstGeom prst="rect">
          <a:avLst/>
        </a:prstGeom>
      </xdr:spPr>
    </xdr:sp>
    <xdr:clientData/>
  </xdr:twoCellAnchor>
  <xdr:twoCellAnchor>
    <xdr:from>
      <xdr:col>7</xdr:col>
      <xdr:colOff>190500</xdr:colOff>
      <xdr:row>0</xdr:row>
      <xdr:rowOff>200025</xdr:rowOff>
    </xdr:from>
    <xdr:to>
      <xdr:col>10</xdr:col>
      <xdr:colOff>84647</xdr:colOff>
      <xdr:row>1</xdr:row>
      <xdr:rowOff>97603</xdr:rowOff>
    </xdr:to>
    <xdr:pic>
      <xdr:nvPicPr>
        <xdr:cNvPr id="8" name="Picture 35">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63100" y="200025"/>
          <a:ext cx="3151697" cy="602428"/>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139700</xdr:colOff>
      <xdr:row>0</xdr:row>
      <xdr:rowOff>101600</xdr:rowOff>
    </xdr:from>
    <xdr:to>
      <xdr:col>4</xdr:col>
      <xdr:colOff>279400</xdr:colOff>
      <xdr:row>2</xdr:row>
      <xdr:rowOff>76200</xdr:rowOff>
    </xdr:to>
    <xdr:grpSp>
      <xdr:nvGrpSpPr>
        <xdr:cNvPr id="177775" name="Group 31">
          <a:extLst>
            <a:ext uri="{FF2B5EF4-FFF2-40B4-BE49-F238E27FC236}">
              <a16:creationId xmlns:a16="http://schemas.microsoft.com/office/drawing/2014/main" id="{00000000-0008-0000-0200-00006FB60200}"/>
            </a:ext>
          </a:extLst>
        </xdr:cNvPr>
        <xdr:cNvGrpSpPr>
          <a:grpSpLocks/>
        </xdr:cNvGrpSpPr>
      </xdr:nvGrpSpPr>
      <xdr:grpSpPr bwMode="auto">
        <a:xfrm>
          <a:off x="139700" y="101600"/>
          <a:ext cx="12979400" cy="800100"/>
          <a:chOff x="11" y="4"/>
          <a:chExt cx="1158" cy="85"/>
        </a:xfrm>
      </xdr:grpSpPr>
      <xdr:sp macro="" textlink="">
        <xdr:nvSpPr>
          <xdr:cNvPr id="177777" name="AutoShape 32">
            <a:extLst>
              <a:ext uri="{FF2B5EF4-FFF2-40B4-BE49-F238E27FC236}">
                <a16:creationId xmlns:a16="http://schemas.microsoft.com/office/drawing/2014/main" id="{00000000-0008-0000-0200-000071B60200}"/>
              </a:ext>
            </a:extLst>
          </xdr:cNvPr>
          <xdr:cNvSpPr>
            <a:spLocks noChangeArrowheads="1"/>
          </xdr:cNvSpPr>
        </xdr:nvSpPr>
        <xdr:spPr bwMode="auto">
          <a:xfrm>
            <a:off x="11" y="4"/>
            <a:ext cx="1158" cy="85"/>
          </a:xfrm>
          <a:prstGeom prst="flowChartAlternateProcess">
            <a:avLst/>
          </a:prstGeom>
          <a:solidFill>
            <a:srgbClr xmlns:mc="http://schemas.openxmlformats.org/markup-compatibility/2006" xmlns:a14="http://schemas.microsoft.com/office/drawing/2010/main" val="FFFFFF" mc:Ignorable="a14" a14:legacySpreadsheetColorIndex="65"/>
          </a:solidFill>
          <a:ln w="38100">
            <a:solidFill>
              <a:srgbClr xmlns:mc="http://schemas.openxmlformats.org/markup-compatibility/2006" xmlns:a14="http://schemas.microsoft.com/office/drawing/2010/main" val="000000" mc:Ignorable="a14" a14:legacySpreadsheetColorIndex="64"/>
            </a:solidFill>
            <a:miter lim="800000"/>
            <a:headEnd/>
            <a:tailEnd/>
          </a:ln>
        </xdr:spPr>
        <xdr:txBody>
          <a:bodyPr rtlCol="0"/>
          <a:lstStyle/>
          <a:p>
            <a:pPr algn="ctr"/>
            <a:endParaRPr lang="en-US"/>
          </a:p>
        </xdr:txBody>
      </xdr:sp>
      <xdr:pic>
        <xdr:nvPicPr>
          <xdr:cNvPr id="177778" name="Picture 33">
            <a:extLst>
              <a:ext uri="{FF2B5EF4-FFF2-40B4-BE49-F238E27FC236}">
                <a16:creationId xmlns:a16="http://schemas.microsoft.com/office/drawing/2014/main" id="{00000000-0008-0000-0200-000072B602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 y="17"/>
            <a:ext cx="142" cy="59"/>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sp macro="" textlink="">
        <xdr:nvSpPr>
          <xdr:cNvPr id="2082" name="Text Box 34">
            <a:extLst>
              <a:ext uri="{FF2B5EF4-FFF2-40B4-BE49-F238E27FC236}">
                <a16:creationId xmlns:a16="http://schemas.microsoft.com/office/drawing/2014/main" id="{00000000-0008-0000-0200-000022080000}"/>
              </a:ext>
            </a:extLst>
          </xdr:cNvPr>
          <xdr:cNvSpPr txBox="1">
            <a:spLocks noChangeArrowheads="1"/>
          </xdr:cNvSpPr>
        </xdr:nvSpPr>
        <xdr:spPr bwMode="auto">
          <a:xfrm>
            <a:off x="179" y="13"/>
            <a:ext cx="641" cy="6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2004" rIns="45720" bIns="32004" anchor="ctr" upright="1"/>
          <a:lstStyle/>
          <a:p>
            <a:pPr algn="ctr"/>
            <a:r>
              <a:rPr lang="en-GB" sz="2400" b="1">
                <a:effectLst/>
                <a:latin typeface="Trebuchet MS"/>
                <a:ea typeface="+mn-ea"/>
                <a:cs typeface="Trebuchet MS"/>
              </a:rPr>
              <a:t>Nombre d’heures de travail par an</a:t>
            </a:r>
            <a:endParaRPr lang="fr-FR" sz="2400">
              <a:effectLst/>
              <a:latin typeface="Trebuchet MS"/>
              <a:cs typeface="Trebuchet MS"/>
            </a:endParaRPr>
          </a:p>
        </xdr:txBody>
      </xdr:sp>
      <xdr:pic>
        <xdr:nvPicPr>
          <xdr:cNvPr id="177780" name="Picture 35">
            <a:extLst>
              <a:ext uri="{FF2B5EF4-FFF2-40B4-BE49-F238E27FC236}">
                <a16:creationId xmlns:a16="http://schemas.microsoft.com/office/drawing/2014/main" id="{00000000-0008-0000-0200-000074B602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7" y="16"/>
            <a:ext cx="321" cy="63"/>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grpSp>
    <xdr:clientData/>
  </xdr:twoCellAnchor>
  <xdr:twoCellAnchor>
    <xdr:from>
      <xdr:col>1</xdr:col>
      <xdr:colOff>508000</xdr:colOff>
      <xdr:row>56</xdr:row>
      <xdr:rowOff>101600</xdr:rowOff>
    </xdr:from>
    <xdr:to>
      <xdr:col>3</xdr:col>
      <xdr:colOff>1320800</xdr:colOff>
      <xdr:row>82</xdr:row>
      <xdr:rowOff>127000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203200</xdr:colOff>
      <xdr:row>0</xdr:row>
      <xdr:rowOff>101600</xdr:rowOff>
    </xdr:from>
    <xdr:to>
      <xdr:col>4</xdr:col>
      <xdr:colOff>190500</xdr:colOff>
      <xdr:row>1</xdr:row>
      <xdr:rowOff>215901</xdr:rowOff>
    </xdr:to>
    <xdr:grpSp>
      <xdr:nvGrpSpPr>
        <xdr:cNvPr id="215389" name="Group 27">
          <a:extLst>
            <a:ext uri="{FF2B5EF4-FFF2-40B4-BE49-F238E27FC236}">
              <a16:creationId xmlns:a16="http://schemas.microsoft.com/office/drawing/2014/main" id="{00000000-0008-0000-0300-00005D490300}"/>
            </a:ext>
          </a:extLst>
        </xdr:cNvPr>
        <xdr:cNvGrpSpPr>
          <a:grpSpLocks/>
        </xdr:cNvGrpSpPr>
      </xdr:nvGrpSpPr>
      <xdr:grpSpPr bwMode="auto">
        <a:xfrm>
          <a:off x="203200" y="101600"/>
          <a:ext cx="12738100" cy="812801"/>
          <a:chOff x="11" y="4"/>
          <a:chExt cx="1158" cy="85"/>
        </a:xfrm>
      </xdr:grpSpPr>
      <xdr:sp macro="" textlink="">
        <xdr:nvSpPr>
          <xdr:cNvPr id="215390" name="AutoShape 28">
            <a:extLst>
              <a:ext uri="{FF2B5EF4-FFF2-40B4-BE49-F238E27FC236}">
                <a16:creationId xmlns:a16="http://schemas.microsoft.com/office/drawing/2014/main" id="{00000000-0008-0000-0300-00005E490300}"/>
              </a:ext>
            </a:extLst>
          </xdr:cNvPr>
          <xdr:cNvSpPr>
            <a:spLocks noChangeArrowheads="1"/>
          </xdr:cNvSpPr>
        </xdr:nvSpPr>
        <xdr:spPr bwMode="auto">
          <a:xfrm>
            <a:off x="11" y="4"/>
            <a:ext cx="1158" cy="85"/>
          </a:xfrm>
          <a:prstGeom prst="flowChartAlternateProcess">
            <a:avLst/>
          </a:prstGeom>
          <a:solidFill>
            <a:srgbClr xmlns:mc="http://schemas.openxmlformats.org/markup-compatibility/2006" xmlns:a14="http://schemas.microsoft.com/office/drawing/2010/main" val="FFFFFF" mc:Ignorable="a14" a14:legacySpreadsheetColorIndex="65"/>
          </a:solidFill>
          <a:ln w="38100">
            <a:solidFill>
              <a:srgbClr xmlns:mc="http://schemas.openxmlformats.org/markup-compatibility/2006" xmlns:a14="http://schemas.microsoft.com/office/drawing/2010/main" val="000000" mc:Ignorable="a14" a14:legacySpreadsheetColorIndex="64"/>
            </a:solidFill>
            <a:miter lim="800000"/>
            <a:headEnd/>
            <a:tailEnd/>
          </a:ln>
        </xdr:spPr>
        <xdr:txBody>
          <a:bodyPr rtlCol="0"/>
          <a:lstStyle/>
          <a:p>
            <a:pPr algn="ctr"/>
            <a:endParaRPr lang="en-US"/>
          </a:p>
        </xdr:txBody>
      </xdr:sp>
      <xdr:pic>
        <xdr:nvPicPr>
          <xdr:cNvPr id="215391" name="Picture 29">
            <a:extLst>
              <a:ext uri="{FF2B5EF4-FFF2-40B4-BE49-F238E27FC236}">
                <a16:creationId xmlns:a16="http://schemas.microsoft.com/office/drawing/2014/main" id="{00000000-0008-0000-0300-00005F490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 y="17"/>
            <a:ext cx="142" cy="59"/>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sp macro="" textlink="">
        <xdr:nvSpPr>
          <xdr:cNvPr id="3102" name="Text Box 30">
            <a:extLst>
              <a:ext uri="{FF2B5EF4-FFF2-40B4-BE49-F238E27FC236}">
                <a16:creationId xmlns:a16="http://schemas.microsoft.com/office/drawing/2014/main" id="{00000000-0008-0000-0300-00001E0C0000}"/>
              </a:ext>
            </a:extLst>
          </xdr:cNvPr>
          <xdr:cNvSpPr txBox="1">
            <a:spLocks noChangeArrowheads="1"/>
          </xdr:cNvSpPr>
        </xdr:nvSpPr>
        <xdr:spPr bwMode="auto">
          <a:xfrm>
            <a:off x="172" y="13"/>
            <a:ext cx="648" cy="7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2004" rIns="45720" bIns="32004" anchor="ctr" upright="1"/>
          <a:lstStyle/>
          <a:p>
            <a:pPr algn="ctr" rtl="0">
              <a:defRPr sz="1000"/>
            </a:pPr>
            <a:r>
              <a:rPr lang="en-US" sz="2200" b="1" i="0" u="none" strike="noStrike" baseline="0">
                <a:solidFill>
                  <a:srgbClr val="000000"/>
                </a:solidFill>
                <a:latin typeface="Trebuchet MS"/>
                <a:ea typeface="Arial"/>
                <a:cs typeface="Trebuchet MS"/>
              </a:rPr>
              <a:t>Revenu actuel : combien est-ce que je gagne ?</a:t>
            </a:r>
          </a:p>
        </xdr:txBody>
      </xdr:sp>
      <xdr:pic>
        <xdr:nvPicPr>
          <xdr:cNvPr id="215393" name="Picture 31">
            <a:extLst>
              <a:ext uri="{FF2B5EF4-FFF2-40B4-BE49-F238E27FC236}">
                <a16:creationId xmlns:a16="http://schemas.microsoft.com/office/drawing/2014/main" id="{00000000-0008-0000-0300-0000614903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7" y="18"/>
            <a:ext cx="321" cy="63"/>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215900</xdr:colOff>
      <xdr:row>0</xdr:row>
      <xdr:rowOff>76200</xdr:rowOff>
    </xdr:from>
    <xdr:to>
      <xdr:col>6</xdr:col>
      <xdr:colOff>241300</xdr:colOff>
      <xdr:row>1</xdr:row>
      <xdr:rowOff>177800</xdr:rowOff>
    </xdr:to>
    <xdr:grpSp>
      <xdr:nvGrpSpPr>
        <xdr:cNvPr id="219473" name="Group 9">
          <a:extLst>
            <a:ext uri="{FF2B5EF4-FFF2-40B4-BE49-F238E27FC236}">
              <a16:creationId xmlns:a16="http://schemas.microsoft.com/office/drawing/2014/main" id="{00000000-0008-0000-0400-000051590300}"/>
            </a:ext>
          </a:extLst>
        </xdr:cNvPr>
        <xdr:cNvGrpSpPr>
          <a:grpSpLocks/>
        </xdr:cNvGrpSpPr>
      </xdr:nvGrpSpPr>
      <xdr:grpSpPr bwMode="auto">
        <a:xfrm>
          <a:off x="215900" y="76200"/>
          <a:ext cx="12928600" cy="800100"/>
          <a:chOff x="11" y="4"/>
          <a:chExt cx="1158" cy="85"/>
        </a:xfrm>
      </xdr:grpSpPr>
      <xdr:sp macro="" textlink="">
        <xdr:nvSpPr>
          <xdr:cNvPr id="219474" name="AutoShape 10">
            <a:extLst>
              <a:ext uri="{FF2B5EF4-FFF2-40B4-BE49-F238E27FC236}">
                <a16:creationId xmlns:a16="http://schemas.microsoft.com/office/drawing/2014/main" id="{00000000-0008-0000-0400-000052590300}"/>
              </a:ext>
            </a:extLst>
          </xdr:cNvPr>
          <xdr:cNvSpPr>
            <a:spLocks noChangeArrowheads="1"/>
          </xdr:cNvSpPr>
        </xdr:nvSpPr>
        <xdr:spPr bwMode="auto">
          <a:xfrm>
            <a:off x="11" y="4"/>
            <a:ext cx="1158" cy="85"/>
          </a:xfrm>
          <a:prstGeom prst="flowChartAlternateProcess">
            <a:avLst/>
          </a:prstGeom>
          <a:solidFill>
            <a:srgbClr xmlns:mc="http://schemas.openxmlformats.org/markup-compatibility/2006" xmlns:a14="http://schemas.microsoft.com/office/drawing/2010/main" val="FFFFFF" mc:Ignorable="a14" a14:legacySpreadsheetColorIndex="65"/>
          </a:solidFill>
          <a:ln w="38100">
            <a:solidFill>
              <a:srgbClr xmlns:mc="http://schemas.openxmlformats.org/markup-compatibility/2006" xmlns:a14="http://schemas.microsoft.com/office/drawing/2010/main" val="000000" mc:Ignorable="a14" a14:legacySpreadsheetColorIndex="64"/>
            </a:solidFill>
            <a:miter lim="800000"/>
            <a:headEnd/>
            <a:tailEnd/>
          </a:ln>
        </xdr:spPr>
        <xdr:txBody>
          <a:bodyPr rtlCol="0"/>
          <a:lstStyle/>
          <a:p>
            <a:pPr algn="ctr"/>
            <a:endParaRPr lang="en-US"/>
          </a:p>
        </xdr:txBody>
      </xdr:sp>
      <xdr:pic>
        <xdr:nvPicPr>
          <xdr:cNvPr id="219475" name="Picture 11">
            <a:extLst>
              <a:ext uri="{FF2B5EF4-FFF2-40B4-BE49-F238E27FC236}">
                <a16:creationId xmlns:a16="http://schemas.microsoft.com/office/drawing/2014/main" id="{00000000-0008-0000-0400-000053590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 y="17"/>
            <a:ext cx="142" cy="59"/>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sp macro="" textlink="">
        <xdr:nvSpPr>
          <xdr:cNvPr id="4108" name="Text Box 12">
            <a:extLst>
              <a:ext uri="{FF2B5EF4-FFF2-40B4-BE49-F238E27FC236}">
                <a16:creationId xmlns:a16="http://schemas.microsoft.com/office/drawing/2014/main" id="{00000000-0008-0000-0400-00000C100000}"/>
              </a:ext>
            </a:extLst>
          </xdr:cNvPr>
          <xdr:cNvSpPr txBox="1">
            <a:spLocks noChangeArrowheads="1"/>
          </xdr:cNvSpPr>
        </xdr:nvSpPr>
        <xdr:spPr bwMode="auto">
          <a:xfrm>
            <a:off x="179" y="13"/>
            <a:ext cx="641" cy="6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2004" rIns="45720" bIns="32004" anchor="ctr" upright="1"/>
          <a:lstStyle/>
          <a:p>
            <a:pPr algn="ctr" rtl="0">
              <a:defRPr sz="1000"/>
            </a:pPr>
            <a:r>
              <a:rPr lang="en-US" sz="2400" b="1" i="0" u="none" strike="noStrike" baseline="0">
                <a:solidFill>
                  <a:srgbClr val="000000"/>
                </a:solidFill>
                <a:latin typeface="Trebuchet MS"/>
                <a:ea typeface="Trebuchet MS"/>
                <a:cs typeface="Trebuchet MS"/>
              </a:rPr>
              <a:t>Objectif de tarif</a:t>
            </a:r>
          </a:p>
        </xdr:txBody>
      </xdr:sp>
      <xdr:pic>
        <xdr:nvPicPr>
          <xdr:cNvPr id="219477" name="Picture 13">
            <a:extLst>
              <a:ext uri="{FF2B5EF4-FFF2-40B4-BE49-F238E27FC236}">
                <a16:creationId xmlns:a16="http://schemas.microsoft.com/office/drawing/2014/main" id="{00000000-0008-0000-0400-0000555903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7" y="18"/>
            <a:ext cx="321" cy="63"/>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165100</xdr:colOff>
      <xdr:row>0</xdr:row>
      <xdr:rowOff>88900</xdr:rowOff>
    </xdr:from>
    <xdr:to>
      <xdr:col>5</xdr:col>
      <xdr:colOff>228600</xdr:colOff>
      <xdr:row>1</xdr:row>
      <xdr:rowOff>190500</xdr:rowOff>
    </xdr:to>
    <xdr:grpSp>
      <xdr:nvGrpSpPr>
        <xdr:cNvPr id="212328" name="Group 35">
          <a:extLst>
            <a:ext uri="{FF2B5EF4-FFF2-40B4-BE49-F238E27FC236}">
              <a16:creationId xmlns:a16="http://schemas.microsoft.com/office/drawing/2014/main" id="{00000000-0008-0000-0500-0000683D0300}"/>
            </a:ext>
          </a:extLst>
        </xdr:cNvPr>
        <xdr:cNvGrpSpPr>
          <a:grpSpLocks/>
        </xdr:cNvGrpSpPr>
      </xdr:nvGrpSpPr>
      <xdr:grpSpPr bwMode="auto">
        <a:xfrm>
          <a:off x="165100" y="88900"/>
          <a:ext cx="12763500" cy="800100"/>
          <a:chOff x="11" y="4"/>
          <a:chExt cx="1158" cy="85"/>
        </a:xfrm>
      </xdr:grpSpPr>
      <xdr:sp macro="" textlink="">
        <xdr:nvSpPr>
          <xdr:cNvPr id="212329" name="AutoShape 36">
            <a:extLst>
              <a:ext uri="{FF2B5EF4-FFF2-40B4-BE49-F238E27FC236}">
                <a16:creationId xmlns:a16="http://schemas.microsoft.com/office/drawing/2014/main" id="{00000000-0008-0000-0500-0000693D0300}"/>
              </a:ext>
            </a:extLst>
          </xdr:cNvPr>
          <xdr:cNvSpPr>
            <a:spLocks noChangeArrowheads="1"/>
          </xdr:cNvSpPr>
        </xdr:nvSpPr>
        <xdr:spPr bwMode="auto">
          <a:xfrm>
            <a:off x="11" y="4"/>
            <a:ext cx="1158" cy="85"/>
          </a:xfrm>
          <a:prstGeom prst="flowChartAlternateProcess">
            <a:avLst/>
          </a:prstGeom>
          <a:solidFill>
            <a:srgbClr xmlns:mc="http://schemas.openxmlformats.org/markup-compatibility/2006" xmlns:a14="http://schemas.microsoft.com/office/drawing/2010/main" val="FFFFFF" mc:Ignorable="a14" a14:legacySpreadsheetColorIndex="65"/>
          </a:solidFill>
          <a:ln w="38100">
            <a:solidFill>
              <a:srgbClr xmlns:mc="http://schemas.openxmlformats.org/markup-compatibility/2006" xmlns:a14="http://schemas.microsoft.com/office/drawing/2010/main" val="000000" mc:Ignorable="a14" a14:legacySpreadsheetColorIndex="64"/>
            </a:solidFill>
            <a:miter lim="800000"/>
            <a:headEnd/>
            <a:tailEnd/>
          </a:ln>
        </xdr:spPr>
        <xdr:txBody>
          <a:bodyPr rtlCol="0"/>
          <a:lstStyle/>
          <a:p>
            <a:pPr algn="ctr"/>
            <a:endParaRPr lang="en-US"/>
          </a:p>
        </xdr:txBody>
      </xdr:sp>
      <xdr:pic>
        <xdr:nvPicPr>
          <xdr:cNvPr id="212330" name="Picture 37">
            <a:extLst>
              <a:ext uri="{FF2B5EF4-FFF2-40B4-BE49-F238E27FC236}">
                <a16:creationId xmlns:a16="http://schemas.microsoft.com/office/drawing/2014/main" id="{00000000-0008-0000-0500-00006A3D0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 y="17"/>
            <a:ext cx="142" cy="59"/>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sp macro="" textlink="">
        <xdr:nvSpPr>
          <xdr:cNvPr id="5158" name="Text Box 38">
            <a:extLst>
              <a:ext uri="{FF2B5EF4-FFF2-40B4-BE49-F238E27FC236}">
                <a16:creationId xmlns:a16="http://schemas.microsoft.com/office/drawing/2014/main" id="{00000000-0008-0000-0500-000026140000}"/>
              </a:ext>
            </a:extLst>
          </xdr:cNvPr>
          <xdr:cNvSpPr txBox="1">
            <a:spLocks noChangeArrowheads="1"/>
          </xdr:cNvSpPr>
        </xdr:nvSpPr>
        <xdr:spPr bwMode="auto">
          <a:xfrm>
            <a:off x="179" y="13"/>
            <a:ext cx="641" cy="6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2004" rIns="45720" bIns="32004" anchor="ctr" upright="1"/>
          <a:lstStyle/>
          <a:p>
            <a:pPr algn="ctr" rtl="0">
              <a:defRPr sz="1000"/>
            </a:pPr>
            <a:r>
              <a:rPr lang="en-US" sz="2400" b="1" i="0" u="none" strike="noStrike" baseline="0">
                <a:solidFill>
                  <a:srgbClr val="000000"/>
                </a:solidFill>
                <a:latin typeface="Trebuchet MS"/>
                <a:ea typeface="Trebuchet MS"/>
                <a:cs typeface="Trebuchet MS"/>
              </a:rPr>
              <a:t>Nombre d'heures de travail nécessaires</a:t>
            </a:r>
          </a:p>
        </xdr:txBody>
      </xdr:sp>
      <xdr:pic>
        <xdr:nvPicPr>
          <xdr:cNvPr id="212332" name="Picture 39">
            <a:extLst>
              <a:ext uri="{FF2B5EF4-FFF2-40B4-BE49-F238E27FC236}">
                <a16:creationId xmlns:a16="http://schemas.microsoft.com/office/drawing/2014/main" id="{00000000-0008-0000-0500-00006C3D03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7" y="18"/>
            <a:ext cx="321" cy="63"/>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241300</xdr:colOff>
      <xdr:row>0</xdr:row>
      <xdr:rowOff>88900</xdr:rowOff>
    </xdr:from>
    <xdr:to>
      <xdr:col>4</xdr:col>
      <xdr:colOff>215900</xdr:colOff>
      <xdr:row>2</xdr:row>
      <xdr:rowOff>25400</xdr:rowOff>
    </xdr:to>
    <xdr:grpSp>
      <xdr:nvGrpSpPr>
        <xdr:cNvPr id="223554" name="Group 1">
          <a:extLst>
            <a:ext uri="{FF2B5EF4-FFF2-40B4-BE49-F238E27FC236}">
              <a16:creationId xmlns:a16="http://schemas.microsoft.com/office/drawing/2014/main" id="{00000000-0008-0000-0600-000042690300}"/>
            </a:ext>
          </a:extLst>
        </xdr:cNvPr>
        <xdr:cNvGrpSpPr>
          <a:grpSpLocks/>
        </xdr:cNvGrpSpPr>
      </xdr:nvGrpSpPr>
      <xdr:grpSpPr bwMode="auto">
        <a:xfrm>
          <a:off x="241300" y="88900"/>
          <a:ext cx="12522200" cy="800100"/>
          <a:chOff x="11" y="4"/>
          <a:chExt cx="1158" cy="85"/>
        </a:xfrm>
      </xdr:grpSpPr>
      <xdr:sp macro="" textlink="">
        <xdr:nvSpPr>
          <xdr:cNvPr id="223555" name="AutoShape 2">
            <a:extLst>
              <a:ext uri="{FF2B5EF4-FFF2-40B4-BE49-F238E27FC236}">
                <a16:creationId xmlns:a16="http://schemas.microsoft.com/office/drawing/2014/main" id="{00000000-0008-0000-0600-000043690300}"/>
              </a:ext>
            </a:extLst>
          </xdr:cNvPr>
          <xdr:cNvSpPr>
            <a:spLocks noChangeArrowheads="1"/>
          </xdr:cNvSpPr>
        </xdr:nvSpPr>
        <xdr:spPr bwMode="auto">
          <a:xfrm>
            <a:off x="11" y="4"/>
            <a:ext cx="1158" cy="85"/>
          </a:xfrm>
          <a:prstGeom prst="flowChartAlternateProcess">
            <a:avLst/>
          </a:prstGeom>
          <a:solidFill>
            <a:srgbClr xmlns:mc="http://schemas.openxmlformats.org/markup-compatibility/2006" xmlns:a14="http://schemas.microsoft.com/office/drawing/2010/main" val="FFFFFF" mc:Ignorable="a14" a14:legacySpreadsheetColorIndex="65"/>
          </a:solidFill>
          <a:ln w="38100">
            <a:solidFill>
              <a:srgbClr xmlns:mc="http://schemas.openxmlformats.org/markup-compatibility/2006" xmlns:a14="http://schemas.microsoft.com/office/drawing/2010/main" val="000000" mc:Ignorable="a14" a14:legacySpreadsheetColorIndex="64"/>
            </a:solidFill>
            <a:miter lim="800000"/>
            <a:headEnd/>
            <a:tailEnd/>
          </a:ln>
        </xdr:spPr>
        <xdr:txBody>
          <a:bodyPr rtlCol="0"/>
          <a:lstStyle/>
          <a:p>
            <a:pPr algn="ctr"/>
            <a:endParaRPr lang="en-US"/>
          </a:p>
        </xdr:txBody>
      </xdr:sp>
      <xdr:pic>
        <xdr:nvPicPr>
          <xdr:cNvPr id="223556" name="Picture 3">
            <a:extLst>
              <a:ext uri="{FF2B5EF4-FFF2-40B4-BE49-F238E27FC236}">
                <a16:creationId xmlns:a16="http://schemas.microsoft.com/office/drawing/2014/main" id="{00000000-0008-0000-0600-000044690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 y="17"/>
            <a:ext cx="142" cy="59"/>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sp macro="" textlink="">
        <xdr:nvSpPr>
          <xdr:cNvPr id="7172" name="Text Box 4">
            <a:extLst>
              <a:ext uri="{FF2B5EF4-FFF2-40B4-BE49-F238E27FC236}">
                <a16:creationId xmlns:a16="http://schemas.microsoft.com/office/drawing/2014/main" id="{00000000-0008-0000-0600-0000041C0000}"/>
              </a:ext>
            </a:extLst>
          </xdr:cNvPr>
          <xdr:cNvSpPr txBox="1">
            <a:spLocks noChangeArrowheads="1"/>
          </xdr:cNvSpPr>
        </xdr:nvSpPr>
        <xdr:spPr bwMode="auto">
          <a:xfrm>
            <a:off x="179" y="14"/>
            <a:ext cx="628" cy="6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2004" rIns="45720" bIns="32004" anchor="ctr" upright="1"/>
          <a:lstStyle/>
          <a:p>
            <a:pPr algn="ctr" rtl="0">
              <a:defRPr sz="1000"/>
            </a:pPr>
            <a:r>
              <a:rPr lang="en-US" sz="2400" b="1" i="0" u="none" strike="noStrike" baseline="0">
                <a:solidFill>
                  <a:srgbClr val="000000"/>
                </a:solidFill>
                <a:latin typeface="Trebuchet MS"/>
                <a:ea typeface="Trebuchet MS"/>
                <a:cs typeface="Trebuchet MS"/>
              </a:rPr>
              <a:t>Remerciements</a:t>
            </a:r>
          </a:p>
        </xdr:txBody>
      </xdr:sp>
      <xdr:pic>
        <xdr:nvPicPr>
          <xdr:cNvPr id="223558" name="Picture 5">
            <a:extLst>
              <a:ext uri="{FF2B5EF4-FFF2-40B4-BE49-F238E27FC236}">
                <a16:creationId xmlns:a16="http://schemas.microsoft.com/office/drawing/2014/main" id="{00000000-0008-0000-0600-0000466903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7" y="18"/>
            <a:ext cx="321" cy="63"/>
          </a:xfrm>
          <a:prstGeom prst="rect">
            <a:avLst/>
          </a:prstGeom>
          <a:noFill/>
          <a:ln>
            <a:noFill/>
          </a:ln>
          <a:effectLst/>
          <a:extLst>
            <a:ext uri="{909E8E84-426E-40DD-AFC4-6F175D3DCCD1}">
              <a14:hiddenFill xmlns:a14="http://schemas.microsoft.com/office/drawing/2010/main">
                <a:solidFill>
                  <a:srgbClr val="BBE0E3"/>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blurRad="63500" dist="38099" dir="2700000" algn="ctr" rotWithShape="0">
                    <a:srgbClr val="000000">
                      <a:alpha val="74997"/>
                    </a:srgbClr>
                  </a:outerShdw>
                </a:effectLst>
              </a14:hiddenEffects>
            </a:ext>
          </a:extLst>
        </xdr:spPr>
      </xdr:pic>
    </xdr:grpSp>
    <xdr:clientData/>
  </xdr:twoCellAnchor>
  <xdr:twoCellAnchor editAs="oneCell">
    <xdr:from>
      <xdr:col>2</xdr:col>
      <xdr:colOff>2733675</xdr:colOff>
      <xdr:row>17</xdr:row>
      <xdr:rowOff>151354</xdr:rowOff>
    </xdr:from>
    <xdr:to>
      <xdr:col>2</xdr:col>
      <xdr:colOff>6886575</xdr:colOff>
      <xdr:row>24</xdr:row>
      <xdr:rowOff>209550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400425" y="4437604"/>
          <a:ext cx="4152900" cy="16583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blurRad="63500"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blurRad="63500"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136"/>
  <sheetViews>
    <sheetView tabSelected="1" zoomScaleNormal="100" workbookViewId="0"/>
  </sheetViews>
  <sheetFormatPr baseColWidth="10" defaultColWidth="11.5" defaultRowHeight="13" x14ac:dyDescent="0.15"/>
  <cols>
    <col min="1" max="2" width="4.83203125" style="1" customWidth="1"/>
    <col min="3" max="3" width="150.5" style="61" customWidth="1"/>
    <col min="4" max="4" width="4.1640625" style="1" customWidth="1"/>
    <col min="5" max="16384" width="11.5" style="1"/>
  </cols>
  <sheetData>
    <row r="1" spans="2:4" ht="55.5" customHeight="1" x14ac:dyDescent="0.15">
      <c r="C1" s="55"/>
    </row>
    <row r="2" spans="2:4" x14ac:dyDescent="0.15">
      <c r="B2" s="4"/>
      <c r="C2" s="56"/>
      <c r="D2" s="4"/>
    </row>
    <row r="3" spans="2:4" ht="33.75" customHeight="1" x14ac:dyDescent="0.15">
      <c r="B3" s="4"/>
      <c r="C3" s="56"/>
      <c r="D3" s="4"/>
    </row>
    <row r="4" spans="2:4" ht="16" x14ac:dyDescent="0.2">
      <c r="B4" s="222"/>
      <c r="C4" s="219"/>
      <c r="D4" s="4"/>
    </row>
    <row r="5" spans="2:4" ht="34" x14ac:dyDescent="0.2">
      <c r="B5" s="228"/>
      <c r="C5" s="219" t="s">
        <v>130</v>
      </c>
      <c r="D5" s="4"/>
    </row>
    <row r="6" spans="2:4" ht="16" x14ac:dyDescent="0.2">
      <c r="B6" s="228"/>
      <c r="C6" s="219"/>
      <c r="D6" s="4"/>
    </row>
    <row r="7" spans="2:4" ht="17" x14ac:dyDescent="0.2">
      <c r="B7" s="228"/>
      <c r="C7" s="219" t="s">
        <v>131</v>
      </c>
      <c r="D7" s="4"/>
    </row>
    <row r="8" spans="2:4" ht="16" x14ac:dyDescent="0.2">
      <c r="B8" s="228"/>
      <c r="C8" s="219"/>
      <c r="D8" s="4"/>
    </row>
    <row r="9" spans="2:4" ht="18" x14ac:dyDescent="0.15">
      <c r="B9" s="229" t="s">
        <v>13</v>
      </c>
      <c r="C9" s="223"/>
      <c r="D9" s="4"/>
    </row>
    <row r="10" spans="2:4" ht="51" x14ac:dyDescent="0.2">
      <c r="B10" s="228"/>
      <c r="C10" s="219" t="s">
        <v>208</v>
      </c>
      <c r="D10" s="4"/>
    </row>
    <row r="11" spans="2:4" ht="16" x14ac:dyDescent="0.2">
      <c r="B11" s="228"/>
      <c r="C11" s="219"/>
      <c r="D11" s="4"/>
    </row>
    <row r="12" spans="2:4" ht="17" x14ac:dyDescent="0.2">
      <c r="B12" s="228"/>
      <c r="C12" s="219" t="s">
        <v>229</v>
      </c>
      <c r="D12" s="4"/>
    </row>
    <row r="13" spans="2:4" ht="17" x14ac:dyDescent="0.2">
      <c r="B13" s="228"/>
      <c r="C13" s="219" t="s">
        <v>136</v>
      </c>
      <c r="D13" s="4"/>
    </row>
    <row r="14" spans="2:4" ht="17" x14ac:dyDescent="0.2">
      <c r="B14" s="228"/>
      <c r="C14" s="219" t="s">
        <v>137</v>
      </c>
      <c r="D14" s="4"/>
    </row>
    <row r="15" spans="2:4" ht="16" x14ac:dyDescent="0.2">
      <c r="B15" s="228"/>
      <c r="C15" s="219"/>
      <c r="D15" s="4"/>
    </row>
    <row r="16" spans="2:4" ht="34" x14ac:dyDescent="0.2">
      <c r="B16" s="228"/>
      <c r="C16" s="219" t="s">
        <v>203</v>
      </c>
      <c r="D16" s="4"/>
    </row>
    <row r="17" spans="2:4" ht="16" x14ac:dyDescent="0.2">
      <c r="B17" s="228"/>
      <c r="C17" s="219"/>
      <c r="D17" s="4"/>
    </row>
    <row r="18" spans="2:4" ht="68" x14ac:dyDescent="0.2">
      <c r="B18" s="228"/>
      <c r="C18" s="219" t="s">
        <v>204</v>
      </c>
      <c r="D18" s="4"/>
    </row>
    <row r="19" spans="2:4" ht="16" x14ac:dyDescent="0.2">
      <c r="B19" s="228"/>
      <c r="C19" s="219"/>
      <c r="D19" s="4"/>
    </row>
    <row r="20" spans="2:4" s="58" customFormat="1" ht="24" customHeight="1" x14ac:dyDescent="0.15">
      <c r="B20" s="229" t="s">
        <v>139</v>
      </c>
      <c r="C20" s="219"/>
      <c r="D20" s="57"/>
    </row>
    <row r="21" spans="2:4" ht="85" x14ac:dyDescent="0.2">
      <c r="B21" s="228"/>
      <c r="C21" s="219" t="s">
        <v>209</v>
      </c>
      <c r="D21" s="4"/>
    </row>
    <row r="22" spans="2:4" ht="16" x14ac:dyDescent="0.2">
      <c r="B22" s="228"/>
      <c r="C22" s="219"/>
      <c r="D22" s="4"/>
    </row>
    <row r="23" spans="2:4" s="221" customFormat="1" ht="60" customHeight="1" x14ac:dyDescent="0.2">
      <c r="B23" s="228"/>
      <c r="C23" s="219" t="s">
        <v>210</v>
      </c>
      <c r="D23" s="220"/>
    </row>
    <row r="24" spans="2:4" ht="16" x14ac:dyDescent="0.2">
      <c r="B24" s="228"/>
      <c r="C24" s="219"/>
      <c r="D24" s="4"/>
    </row>
    <row r="25" spans="2:4" ht="119" x14ac:dyDescent="0.2">
      <c r="B25" s="228"/>
      <c r="C25" s="219" t="s">
        <v>227</v>
      </c>
      <c r="D25" s="4"/>
    </row>
    <row r="26" spans="2:4" ht="16" x14ac:dyDescent="0.2">
      <c r="B26" s="228"/>
      <c r="C26" s="219"/>
      <c r="D26" s="4"/>
    </row>
    <row r="27" spans="2:4" ht="51" x14ac:dyDescent="0.2">
      <c r="B27" s="228"/>
      <c r="C27" s="219" t="s">
        <v>150</v>
      </c>
      <c r="D27" s="4"/>
    </row>
    <row r="28" spans="2:4" ht="16" x14ac:dyDescent="0.2">
      <c r="B28" s="228"/>
      <c r="C28" s="219"/>
      <c r="D28" s="4"/>
    </row>
    <row r="29" spans="2:4" ht="24" customHeight="1" x14ac:dyDescent="0.15">
      <c r="B29" s="229" t="s">
        <v>138</v>
      </c>
      <c r="C29" s="219"/>
      <c r="D29" s="4"/>
    </row>
    <row r="30" spans="2:4" ht="51" x14ac:dyDescent="0.2">
      <c r="B30" s="228"/>
      <c r="C30" s="224" t="s">
        <v>205</v>
      </c>
      <c r="D30" s="4"/>
    </row>
    <row r="31" spans="2:4" ht="16" x14ac:dyDescent="0.2">
      <c r="B31" s="228"/>
      <c r="C31" s="224"/>
      <c r="D31" s="4"/>
    </row>
    <row r="32" spans="2:4" ht="108" customHeight="1" x14ac:dyDescent="0.2">
      <c r="B32" s="228"/>
      <c r="C32" s="224" t="s">
        <v>211</v>
      </c>
      <c r="D32" s="4"/>
    </row>
    <row r="33" spans="2:4" ht="16" x14ac:dyDescent="0.2">
      <c r="B33" s="228"/>
      <c r="C33" s="219"/>
      <c r="D33" s="4"/>
    </row>
    <row r="34" spans="2:4" ht="21.75" customHeight="1" x14ac:dyDescent="0.15">
      <c r="B34" s="229" t="s">
        <v>54</v>
      </c>
      <c r="C34" s="223"/>
      <c r="D34" s="4"/>
    </row>
    <row r="35" spans="2:4" ht="119" x14ac:dyDescent="0.2">
      <c r="B35" s="230"/>
      <c r="C35" s="219" t="s">
        <v>212</v>
      </c>
      <c r="D35" s="4"/>
    </row>
    <row r="36" spans="2:4" ht="16" x14ac:dyDescent="0.2">
      <c r="B36" s="230"/>
      <c r="C36" s="219"/>
      <c r="D36" s="4"/>
    </row>
    <row r="37" spans="2:4" ht="34" x14ac:dyDescent="0.2">
      <c r="B37" s="231"/>
      <c r="C37" s="219" t="s">
        <v>132</v>
      </c>
      <c r="D37" s="4"/>
    </row>
    <row r="38" spans="2:4" ht="16" x14ac:dyDescent="0.2">
      <c r="B38" s="231"/>
      <c r="C38" s="219"/>
      <c r="D38" s="4"/>
    </row>
    <row r="39" spans="2:4" ht="24" customHeight="1" x14ac:dyDescent="0.15">
      <c r="B39" s="229" t="s">
        <v>67</v>
      </c>
      <c r="C39" s="223"/>
      <c r="D39" s="4"/>
    </row>
    <row r="40" spans="2:4" ht="51" x14ac:dyDescent="0.2">
      <c r="B40" s="231"/>
      <c r="C40" s="219" t="s">
        <v>213</v>
      </c>
      <c r="D40" s="4"/>
    </row>
    <row r="41" spans="2:4" ht="16" x14ac:dyDescent="0.2">
      <c r="B41" s="231"/>
      <c r="C41" s="219"/>
      <c r="D41" s="4"/>
    </row>
    <row r="42" spans="2:4" ht="68" x14ac:dyDescent="0.2">
      <c r="B42" s="231"/>
      <c r="C42" s="219" t="s">
        <v>214</v>
      </c>
      <c r="D42" s="4"/>
    </row>
    <row r="43" spans="2:4" ht="16" x14ac:dyDescent="0.2">
      <c r="B43" s="231"/>
      <c r="C43" s="219"/>
      <c r="D43" s="4"/>
    </row>
    <row r="44" spans="2:4" ht="17" x14ac:dyDescent="0.2">
      <c r="B44" s="231"/>
      <c r="C44" s="219" t="s">
        <v>151</v>
      </c>
      <c r="D44" s="59"/>
    </row>
    <row r="45" spans="2:4" ht="17" x14ac:dyDescent="0.2">
      <c r="B45" s="231"/>
      <c r="C45" s="219" t="s">
        <v>56</v>
      </c>
      <c r="D45" s="59"/>
    </row>
    <row r="46" spans="2:4" ht="17" x14ac:dyDescent="0.2">
      <c r="B46" s="231"/>
      <c r="C46" s="219" t="s">
        <v>152</v>
      </c>
      <c r="D46" s="59"/>
    </row>
    <row r="47" spans="2:4" ht="16" x14ac:dyDescent="0.2">
      <c r="B47" s="231"/>
      <c r="C47" s="219"/>
      <c r="D47" s="4"/>
    </row>
    <row r="48" spans="2:4" ht="17" x14ac:dyDescent="0.2">
      <c r="B48" s="230"/>
      <c r="C48" s="223" t="s">
        <v>55</v>
      </c>
      <c r="D48" s="60"/>
    </row>
    <row r="49" spans="2:4" ht="16" x14ac:dyDescent="0.2">
      <c r="B49" s="228"/>
      <c r="C49" s="219"/>
      <c r="D49" s="4"/>
    </row>
    <row r="50" spans="2:4" ht="17" x14ac:dyDescent="0.2">
      <c r="B50" s="231"/>
      <c r="C50" s="219" t="s">
        <v>70</v>
      </c>
      <c r="D50" s="4"/>
    </row>
    <row r="51" spans="2:4" ht="16" x14ac:dyDescent="0.2">
      <c r="B51" s="231"/>
      <c r="C51" s="219"/>
      <c r="D51" s="4"/>
    </row>
    <row r="52" spans="2:4" ht="17" x14ac:dyDescent="0.2">
      <c r="B52" s="230"/>
      <c r="C52" s="219" t="s">
        <v>133</v>
      </c>
      <c r="D52" s="4"/>
    </row>
    <row r="53" spans="2:4" ht="16" x14ac:dyDescent="0.2">
      <c r="B53" s="231"/>
      <c r="C53" s="219"/>
      <c r="D53" s="4"/>
    </row>
    <row r="54" spans="2:4" ht="102" x14ac:dyDescent="0.2">
      <c r="B54" s="228"/>
      <c r="C54" s="219" t="s">
        <v>215</v>
      </c>
      <c r="D54" s="4"/>
    </row>
    <row r="55" spans="2:4" ht="16" x14ac:dyDescent="0.2">
      <c r="B55" s="228"/>
      <c r="C55" s="219"/>
      <c r="D55" s="4"/>
    </row>
    <row r="56" spans="2:4" ht="51" x14ac:dyDescent="0.2">
      <c r="B56" s="228"/>
      <c r="C56" s="219" t="s">
        <v>206</v>
      </c>
      <c r="D56" s="4"/>
    </row>
    <row r="57" spans="2:4" ht="16" x14ac:dyDescent="0.2">
      <c r="B57" s="228"/>
      <c r="C57" s="219"/>
      <c r="D57" s="4"/>
    </row>
    <row r="58" spans="2:4" ht="24" customHeight="1" x14ac:dyDescent="0.15">
      <c r="B58" s="229" t="s">
        <v>103</v>
      </c>
      <c r="C58" s="219"/>
      <c r="D58" s="4"/>
    </row>
    <row r="59" spans="2:4" ht="18" x14ac:dyDescent="0.2">
      <c r="B59" s="232"/>
      <c r="C59" s="219" t="s">
        <v>216</v>
      </c>
      <c r="D59" s="4"/>
    </row>
    <row r="60" spans="2:4" ht="17" x14ac:dyDescent="0.2">
      <c r="B60" s="233"/>
      <c r="C60" s="219" t="s">
        <v>238</v>
      </c>
      <c r="D60" s="4"/>
    </row>
    <row r="61" spans="2:4" ht="51" x14ac:dyDescent="0.2">
      <c r="B61" s="234"/>
      <c r="C61" s="219" t="s">
        <v>239</v>
      </c>
      <c r="D61" s="4"/>
    </row>
    <row r="62" spans="2:4" ht="34" x14ac:dyDescent="0.2">
      <c r="B62" s="228"/>
      <c r="C62" s="219" t="s">
        <v>28</v>
      </c>
      <c r="D62" s="4"/>
    </row>
    <row r="63" spans="2:4" ht="16" x14ac:dyDescent="0.2">
      <c r="B63" s="228"/>
      <c r="C63" s="219"/>
      <c r="D63" s="4"/>
    </row>
    <row r="64" spans="2:4" ht="17" x14ac:dyDescent="0.2">
      <c r="B64" s="228"/>
      <c r="C64" s="223" t="s">
        <v>175</v>
      </c>
      <c r="D64" s="4"/>
    </row>
    <row r="65" spans="2:4" ht="34" x14ac:dyDescent="0.2">
      <c r="B65" s="228"/>
      <c r="C65" s="219" t="s">
        <v>217</v>
      </c>
      <c r="D65" s="4"/>
    </row>
    <row r="66" spans="2:4" ht="16" x14ac:dyDescent="0.2">
      <c r="B66" s="228"/>
      <c r="C66" s="219"/>
      <c r="D66" s="4"/>
    </row>
    <row r="67" spans="2:4" ht="17" x14ac:dyDescent="0.2">
      <c r="B67" s="228"/>
      <c r="C67" s="219" t="s">
        <v>197</v>
      </c>
      <c r="D67" s="4"/>
    </row>
    <row r="68" spans="2:4" ht="16" x14ac:dyDescent="0.2">
      <c r="B68" s="228"/>
      <c r="C68" s="219"/>
      <c r="D68" s="4"/>
    </row>
    <row r="69" spans="2:4" ht="102" x14ac:dyDescent="0.2">
      <c r="B69" s="228"/>
      <c r="C69" s="219" t="s">
        <v>235</v>
      </c>
      <c r="D69" s="4"/>
    </row>
    <row r="70" spans="2:4" ht="16" x14ac:dyDescent="0.2">
      <c r="B70" s="228"/>
      <c r="C70" s="219"/>
      <c r="D70" s="4"/>
    </row>
    <row r="71" spans="2:4" ht="24" customHeight="1" x14ac:dyDescent="0.15">
      <c r="B71" s="229" t="s">
        <v>198</v>
      </c>
      <c r="C71" s="219"/>
      <c r="D71" s="4"/>
    </row>
    <row r="72" spans="2:4" ht="17" x14ac:dyDescent="0.2">
      <c r="B72" s="231"/>
      <c r="C72" s="219" t="s">
        <v>218</v>
      </c>
      <c r="D72" s="4"/>
    </row>
    <row r="73" spans="2:4" ht="34" x14ac:dyDescent="0.2">
      <c r="B73" s="231"/>
      <c r="C73" s="219" t="s">
        <v>219</v>
      </c>
      <c r="D73" s="4"/>
    </row>
    <row r="74" spans="2:4" ht="16" x14ac:dyDescent="0.2">
      <c r="B74" s="231"/>
      <c r="C74" s="219"/>
      <c r="D74" s="4"/>
    </row>
    <row r="75" spans="2:4" ht="21.75" customHeight="1" x14ac:dyDescent="0.15">
      <c r="B75" s="229" t="s">
        <v>199</v>
      </c>
      <c r="C75" s="225"/>
      <c r="D75" s="4"/>
    </row>
    <row r="76" spans="2:4" ht="68" x14ac:dyDescent="0.2">
      <c r="B76" s="234"/>
      <c r="C76" s="219" t="s">
        <v>220</v>
      </c>
      <c r="D76" s="4"/>
    </row>
    <row r="77" spans="2:4" ht="18" x14ac:dyDescent="0.2">
      <c r="B77" s="234"/>
      <c r="C77" s="219"/>
      <c r="D77" s="4"/>
    </row>
    <row r="78" spans="2:4" ht="18" x14ac:dyDescent="0.2">
      <c r="B78" s="234"/>
      <c r="C78" s="219" t="s">
        <v>231</v>
      </c>
      <c r="D78" s="4"/>
    </row>
    <row r="79" spans="2:4" ht="18" x14ac:dyDescent="0.2">
      <c r="B79" s="234"/>
      <c r="C79" s="219"/>
      <c r="D79" s="4"/>
    </row>
    <row r="80" spans="2:4" ht="24" customHeight="1" x14ac:dyDescent="0.15">
      <c r="B80" s="229" t="s">
        <v>94</v>
      </c>
      <c r="C80" s="219"/>
      <c r="D80" s="4"/>
    </row>
    <row r="81" spans="2:4" ht="17" x14ac:dyDescent="0.2">
      <c r="B81" s="228"/>
      <c r="C81" s="219" t="s">
        <v>104</v>
      </c>
      <c r="D81" s="4"/>
    </row>
    <row r="82" spans="2:4" ht="17" x14ac:dyDescent="0.2">
      <c r="B82" s="228"/>
      <c r="C82" s="219" t="s">
        <v>123</v>
      </c>
      <c r="D82" s="4"/>
    </row>
    <row r="83" spans="2:4" ht="34" x14ac:dyDescent="0.2">
      <c r="B83" s="228"/>
      <c r="C83" s="219" t="s">
        <v>207</v>
      </c>
      <c r="D83" s="4"/>
    </row>
    <row r="84" spans="2:4" ht="16" x14ac:dyDescent="0.2">
      <c r="B84" s="228"/>
      <c r="C84" s="226"/>
      <c r="D84" s="4"/>
    </row>
    <row r="85" spans="2:4" ht="34" x14ac:dyDescent="0.2">
      <c r="B85" s="233"/>
      <c r="C85" s="219" t="s">
        <v>68</v>
      </c>
      <c r="D85" s="4"/>
    </row>
    <row r="86" spans="2:4" ht="17" x14ac:dyDescent="0.2">
      <c r="B86" s="228"/>
      <c r="C86" s="219" t="s">
        <v>8</v>
      </c>
      <c r="D86" s="4"/>
    </row>
    <row r="87" spans="2:4" ht="16" x14ac:dyDescent="0.2">
      <c r="B87" s="228"/>
      <c r="C87" s="219"/>
      <c r="D87" s="4"/>
    </row>
    <row r="88" spans="2:4" ht="34" x14ac:dyDescent="0.2">
      <c r="B88" s="228"/>
      <c r="C88" s="219" t="s">
        <v>221</v>
      </c>
      <c r="D88" s="4"/>
    </row>
    <row r="89" spans="2:4" ht="16" x14ac:dyDescent="0.2">
      <c r="B89" s="228"/>
      <c r="C89" s="219"/>
      <c r="D89" s="4"/>
    </row>
    <row r="90" spans="2:4" ht="17" x14ac:dyDescent="0.2">
      <c r="B90" s="228"/>
      <c r="C90" s="223" t="s">
        <v>202</v>
      </c>
      <c r="D90" s="4"/>
    </row>
    <row r="91" spans="2:4" ht="51" x14ac:dyDescent="0.2">
      <c r="B91" s="228"/>
      <c r="C91" s="219" t="s">
        <v>223</v>
      </c>
      <c r="D91" s="4"/>
    </row>
    <row r="92" spans="2:4" ht="34" x14ac:dyDescent="0.2">
      <c r="B92" s="228"/>
      <c r="C92" s="219" t="s">
        <v>222</v>
      </c>
      <c r="D92" s="4"/>
    </row>
    <row r="93" spans="2:4" ht="16" x14ac:dyDescent="0.2">
      <c r="B93" s="228"/>
      <c r="C93" s="219"/>
      <c r="D93" s="4"/>
    </row>
    <row r="94" spans="2:4" ht="58.5" customHeight="1" x14ac:dyDescent="0.2">
      <c r="B94" s="228"/>
      <c r="C94" s="219" t="s">
        <v>224</v>
      </c>
      <c r="D94" s="4"/>
    </row>
    <row r="95" spans="2:4" ht="18" customHeight="1" x14ac:dyDescent="0.2">
      <c r="B95" s="228"/>
      <c r="C95" s="219"/>
      <c r="D95" s="4"/>
    </row>
    <row r="96" spans="2:4" ht="17" x14ac:dyDescent="0.2">
      <c r="B96" s="228"/>
      <c r="C96" s="223" t="s">
        <v>188</v>
      </c>
      <c r="D96" s="4"/>
    </row>
    <row r="97" spans="2:4" ht="34" x14ac:dyDescent="0.2">
      <c r="B97" s="228"/>
      <c r="C97" s="219" t="s">
        <v>232</v>
      </c>
      <c r="D97" s="4"/>
    </row>
    <row r="98" spans="2:4" ht="16" x14ac:dyDescent="0.2">
      <c r="B98" s="228"/>
      <c r="C98" s="219"/>
      <c r="D98" s="4"/>
    </row>
    <row r="99" spans="2:4" ht="24" customHeight="1" x14ac:dyDescent="0.15">
      <c r="B99" s="229" t="s">
        <v>105</v>
      </c>
      <c r="C99" s="219"/>
      <c r="D99" s="4"/>
    </row>
    <row r="100" spans="2:4" ht="18" x14ac:dyDescent="0.2">
      <c r="B100" s="234"/>
      <c r="C100" s="219" t="s">
        <v>124</v>
      </c>
      <c r="D100" s="4"/>
    </row>
    <row r="101" spans="2:4" ht="34" x14ac:dyDescent="0.2">
      <c r="B101" s="234"/>
      <c r="C101" s="227" t="s">
        <v>176</v>
      </c>
      <c r="D101" s="4"/>
    </row>
    <row r="102" spans="2:4" ht="17" x14ac:dyDescent="0.2">
      <c r="B102" s="228"/>
      <c r="C102" s="219" t="s">
        <v>225</v>
      </c>
      <c r="D102" s="4"/>
    </row>
    <row r="103" spans="2:4" ht="34" x14ac:dyDescent="0.2">
      <c r="B103" s="228"/>
      <c r="C103" s="219" t="s">
        <v>9</v>
      </c>
      <c r="D103" s="4"/>
    </row>
    <row r="104" spans="2:4" ht="16" x14ac:dyDescent="0.2">
      <c r="B104" s="228"/>
      <c r="C104" s="219"/>
      <c r="D104" s="4"/>
    </row>
    <row r="105" spans="2:4" ht="68" x14ac:dyDescent="0.2">
      <c r="B105" s="228"/>
      <c r="C105" s="219" t="s">
        <v>233</v>
      </c>
      <c r="D105" s="4"/>
    </row>
    <row r="106" spans="2:4" ht="16" x14ac:dyDescent="0.2">
      <c r="B106" s="228"/>
      <c r="C106" s="219"/>
      <c r="D106" s="4"/>
    </row>
    <row r="107" spans="2:4" ht="24" customHeight="1" x14ac:dyDescent="0.15">
      <c r="B107" s="229" t="s">
        <v>10</v>
      </c>
      <c r="C107" s="219"/>
      <c r="D107" s="4"/>
    </row>
    <row r="108" spans="2:4" ht="17" x14ac:dyDescent="0.2">
      <c r="B108" s="228"/>
      <c r="C108" s="219" t="s">
        <v>69</v>
      </c>
      <c r="D108" s="4"/>
    </row>
    <row r="109" spans="2:4" ht="16" x14ac:dyDescent="0.2">
      <c r="B109" s="228"/>
      <c r="C109" s="219"/>
      <c r="D109" s="4"/>
    </row>
    <row r="110" spans="2:4" ht="51" x14ac:dyDescent="0.2">
      <c r="B110" s="228"/>
      <c r="C110" s="219" t="s">
        <v>125</v>
      </c>
      <c r="D110" s="4"/>
    </row>
    <row r="111" spans="2:4" ht="16" x14ac:dyDescent="0.2">
      <c r="B111" s="228"/>
      <c r="C111" s="219"/>
      <c r="D111" s="4"/>
    </row>
    <row r="112" spans="2:4" ht="34" x14ac:dyDescent="0.2">
      <c r="B112" s="228"/>
      <c r="C112" s="219" t="s">
        <v>134</v>
      </c>
      <c r="D112" s="4"/>
    </row>
    <row r="113" spans="2:4" ht="16" x14ac:dyDescent="0.2">
      <c r="B113" s="228"/>
      <c r="C113" s="219"/>
      <c r="D113" s="4"/>
    </row>
    <row r="114" spans="2:4" ht="68" x14ac:dyDescent="0.2">
      <c r="B114" s="228"/>
      <c r="C114" s="219" t="s">
        <v>226</v>
      </c>
      <c r="D114" s="4"/>
    </row>
    <row r="115" spans="2:4" ht="16" x14ac:dyDescent="0.2">
      <c r="B115" s="228"/>
      <c r="C115" s="219"/>
      <c r="D115" s="4"/>
    </row>
    <row r="116" spans="2:4" ht="68" x14ac:dyDescent="0.2">
      <c r="B116" s="228"/>
      <c r="C116" s="219" t="s">
        <v>135</v>
      </c>
      <c r="D116" s="4"/>
    </row>
    <row r="117" spans="2:4" ht="16" x14ac:dyDescent="0.2">
      <c r="B117" s="228"/>
      <c r="C117" s="219"/>
      <c r="D117" s="4"/>
    </row>
    <row r="118" spans="2:4" ht="24" customHeight="1" x14ac:dyDescent="0.15">
      <c r="B118" s="229" t="s">
        <v>11</v>
      </c>
      <c r="C118" s="219"/>
      <c r="D118" s="4"/>
    </row>
    <row r="119" spans="2:4" ht="17" x14ac:dyDescent="0.2">
      <c r="B119" s="228"/>
      <c r="C119" s="219" t="s">
        <v>126</v>
      </c>
      <c r="D119" s="4"/>
    </row>
    <row r="120" spans="2:4" ht="16" x14ac:dyDescent="0.2">
      <c r="B120" s="228"/>
      <c r="C120" s="219"/>
      <c r="D120" s="4"/>
    </row>
    <row r="121" spans="2:4" ht="51" x14ac:dyDescent="0.2">
      <c r="B121" s="228"/>
      <c r="C121" s="219" t="s">
        <v>172</v>
      </c>
      <c r="D121" s="4"/>
    </row>
    <row r="122" spans="2:4" ht="16" x14ac:dyDescent="0.2">
      <c r="B122" s="228"/>
      <c r="C122" s="219"/>
      <c r="D122" s="4"/>
    </row>
    <row r="123" spans="2:4" ht="34" x14ac:dyDescent="0.15">
      <c r="B123" s="235"/>
      <c r="C123" s="219" t="s">
        <v>173</v>
      </c>
      <c r="D123" s="4"/>
    </row>
    <row r="124" spans="2:4" ht="16" x14ac:dyDescent="0.15">
      <c r="B124" s="235"/>
      <c r="C124" s="219"/>
      <c r="D124" s="4"/>
    </row>
    <row r="125" spans="2:4" ht="17" x14ac:dyDescent="0.2">
      <c r="B125" s="228"/>
      <c r="C125" s="219" t="s">
        <v>12</v>
      </c>
      <c r="D125" s="4"/>
    </row>
    <row r="126" spans="2:4" ht="16" x14ac:dyDescent="0.2">
      <c r="B126" s="228"/>
      <c r="C126" s="219"/>
      <c r="D126" s="4"/>
    </row>
    <row r="127" spans="2:4" ht="24" customHeight="1" x14ac:dyDescent="0.15">
      <c r="B127" s="229" t="s">
        <v>106</v>
      </c>
      <c r="C127" s="219"/>
      <c r="D127" s="4"/>
    </row>
    <row r="128" spans="2:4" ht="51" x14ac:dyDescent="0.2">
      <c r="B128" s="228"/>
      <c r="C128" s="219" t="s">
        <v>236</v>
      </c>
      <c r="D128" s="4"/>
    </row>
    <row r="129" spans="2:4" ht="16" x14ac:dyDescent="0.2">
      <c r="B129" s="6"/>
      <c r="C129" s="8"/>
      <c r="D129" s="4"/>
    </row>
    <row r="130" spans="2:4" ht="24" customHeight="1" x14ac:dyDescent="0.15">
      <c r="B130" s="229" t="s">
        <v>237</v>
      </c>
      <c r="C130" s="219"/>
      <c r="D130" s="4"/>
    </row>
    <row r="131" spans="2:4" ht="85" x14ac:dyDescent="0.2">
      <c r="B131" s="228"/>
      <c r="C131" s="219" t="s">
        <v>240</v>
      </c>
      <c r="D131" s="4"/>
    </row>
    <row r="132" spans="2:4" ht="16" x14ac:dyDescent="0.2">
      <c r="B132" s="6"/>
      <c r="C132" s="8"/>
      <c r="D132" s="4"/>
    </row>
    <row r="133" spans="2:4" x14ac:dyDescent="0.15">
      <c r="B133" s="61"/>
      <c r="D133" s="61"/>
    </row>
    <row r="134" spans="2:4" ht="16" x14ac:dyDescent="0.2">
      <c r="B134" s="6"/>
      <c r="C134" s="8"/>
      <c r="D134" s="4"/>
    </row>
    <row r="135" spans="2:4" ht="17" x14ac:dyDescent="0.2">
      <c r="B135" s="6"/>
      <c r="C135" s="8" t="s">
        <v>127</v>
      </c>
      <c r="D135" s="4"/>
    </row>
    <row r="136" spans="2:4" ht="16" x14ac:dyDescent="0.2">
      <c r="B136" s="6"/>
      <c r="C136" s="8"/>
      <c r="D136" s="4"/>
    </row>
  </sheetData>
  <sheetProtection algorithmName="SHA-512" hashValue="wiXXMAf3+7mO64jS12WogSjDXEqHHGlOaFOkxECkOk1UVO0qcFMvTI/Jd9OtjyCAmn+BSPKcnlgSefFG3dIymw==" saltValue="XqV+jKENpI/yfabk7G7kVA==" spinCount="100000" sheet="1" scenarios="1" selectLockedCells="1" selectUnlockedCells="1"/>
  <phoneticPr fontId="0" type="noConversion"/>
  <pageMargins left="0.78740157499999996" right="0.78740157499999996" top="0.984251969" bottom="0.984251969" header="0" footer="0"/>
  <pageSetup paperSize="9"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77"/>
  <sheetViews>
    <sheetView zoomScaleNormal="100" workbookViewId="0">
      <selection activeCell="C14" sqref="C14"/>
    </sheetView>
  </sheetViews>
  <sheetFormatPr baseColWidth="10" defaultColWidth="11.5" defaultRowHeight="13" x14ac:dyDescent="0.15"/>
  <cols>
    <col min="1" max="1" width="5.1640625" style="86" customWidth="1"/>
    <col min="2" max="2" width="20.83203125" style="86" customWidth="1"/>
    <col min="3" max="3" width="14.5" style="86" customWidth="1"/>
    <col min="4" max="4" width="18.5" style="86" customWidth="1"/>
    <col min="5" max="5" width="59.6640625" style="87" customWidth="1"/>
    <col min="6" max="6" width="12.33203125" style="87" customWidth="1"/>
    <col min="7" max="8" width="11.5" style="87"/>
    <col min="9" max="9" width="26" style="86" customWidth="1"/>
    <col min="10" max="12" width="11.5" style="86"/>
    <col min="13" max="13" width="29.5" style="86" hidden="1" customWidth="1"/>
    <col min="14" max="14" width="0" style="86" hidden="1" customWidth="1"/>
    <col min="15" max="16384" width="11.5" style="86"/>
  </cols>
  <sheetData>
    <row r="1" spans="2:10" ht="55.5" customHeight="1" x14ac:dyDescent="0.15"/>
    <row r="2" spans="2:10" ht="20.25" customHeight="1" x14ac:dyDescent="0.2">
      <c r="B2" s="88"/>
      <c r="C2" s="88"/>
      <c r="D2" s="88"/>
      <c r="E2" s="89"/>
      <c r="F2" s="90"/>
      <c r="G2" s="90"/>
      <c r="H2" s="90"/>
      <c r="I2" s="88"/>
      <c r="J2" s="88"/>
    </row>
    <row r="3" spans="2:10" ht="15" customHeight="1" x14ac:dyDescent="0.2">
      <c r="B3" s="88"/>
      <c r="C3" s="88"/>
      <c r="D3" s="88"/>
      <c r="E3" s="89"/>
      <c r="F3" s="90"/>
      <c r="G3" s="90"/>
      <c r="H3" s="90"/>
      <c r="I3" s="88"/>
      <c r="J3" s="88"/>
    </row>
    <row r="4" spans="2:10" ht="15" customHeight="1" x14ac:dyDescent="0.2">
      <c r="B4" s="252" t="s">
        <v>160</v>
      </c>
      <c r="C4" s="253"/>
      <c r="D4" s="253"/>
      <c r="E4" s="253"/>
      <c r="F4" s="253"/>
      <c r="G4" s="253"/>
      <c r="H4" s="253"/>
      <c r="I4" s="253"/>
      <c r="J4" s="91"/>
    </row>
    <row r="5" spans="2:10" ht="15" customHeight="1" x14ac:dyDescent="0.2">
      <c r="B5" s="213"/>
      <c r="C5" s="214"/>
      <c r="D5" s="214"/>
      <c r="E5" s="214"/>
      <c r="F5" s="214"/>
      <c r="G5" s="214"/>
      <c r="H5" s="214"/>
      <c r="I5" s="214"/>
      <c r="J5" s="91"/>
    </row>
    <row r="6" spans="2:10" ht="16" x14ac:dyDescent="0.2">
      <c r="B6" s="185" t="s">
        <v>148</v>
      </c>
      <c r="C6" s="93"/>
      <c r="D6" s="93"/>
      <c r="E6" s="93"/>
      <c r="F6" s="93"/>
      <c r="G6" s="93"/>
      <c r="H6" s="93"/>
      <c r="I6" s="93"/>
      <c r="J6" s="91"/>
    </row>
    <row r="7" spans="2:10" ht="16" x14ac:dyDescent="0.2">
      <c r="B7" s="185" t="s">
        <v>149</v>
      </c>
      <c r="C7" s="93"/>
      <c r="D7" s="93"/>
      <c r="E7" s="93"/>
      <c r="F7" s="93"/>
      <c r="G7" s="93"/>
      <c r="H7" s="93"/>
      <c r="I7" s="93"/>
      <c r="J7" s="91"/>
    </row>
    <row r="8" spans="2:10" ht="16" x14ac:dyDescent="0.2">
      <c r="B8" s="92"/>
      <c r="C8" s="93"/>
      <c r="D8" s="93"/>
      <c r="E8" s="93"/>
      <c r="F8" s="93"/>
      <c r="G8" s="93"/>
      <c r="H8" s="93"/>
      <c r="I8" s="93"/>
      <c r="J8" s="91"/>
    </row>
    <row r="9" spans="2:10" ht="28.5" customHeight="1" x14ac:dyDescent="0.15">
      <c r="B9" s="94"/>
      <c r="C9" s="217" t="s">
        <v>111</v>
      </c>
      <c r="D9" s="94"/>
      <c r="E9" s="256" t="s">
        <v>41</v>
      </c>
      <c r="F9" s="256"/>
      <c r="G9" s="256"/>
      <c r="H9" s="256"/>
      <c r="I9" s="95"/>
      <c r="J9" s="88"/>
    </row>
    <row r="10" spans="2:10" ht="17" x14ac:dyDescent="0.2">
      <c r="B10" s="96" t="s">
        <v>42</v>
      </c>
      <c r="C10" s="96"/>
      <c r="D10" s="96" t="s">
        <v>43</v>
      </c>
      <c r="E10" s="97"/>
      <c r="F10" s="254"/>
      <c r="G10" s="255"/>
      <c r="H10" s="255"/>
      <c r="I10" s="98"/>
      <c r="J10" s="115"/>
    </row>
    <row r="11" spans="2:10" ht="16" x14ac:dyDescent="0.2">
      <c r="B11" s="96"/>
      <c r="C11" s="96"/>
      <c r="D11" s="96"/>
      <c r="E11" s="97"/>
      <c r="F11" s="215"/>
      <c r="G11" s="216"/>
      <c r="H11" s="216"/>
      <c r="I11" s="98"/>
      <c r="J11" s="115"/>
    </row>
    <row r="12" spans="2:10" ht="16" x14ac:dyDescent="0.2">
      <c r="B12" s="97"/>
      <c r="C12" s="133" t="s">
        <v>48</v>
      </c>
      <c r="D12" s="97"/>
      <c r="E12" s="249" t="s">
        <v>179</v>
      </c>
      <c r="F12" s="249"/>
      <c r="G12" s="249"/>
      <c r="H12" s="249"/>
      <c r="I12" s="99"/>
      <c r="J12" s="115"/>
    </row>
    <row r="13" spans="2:10" ht="16" x14ac:dyDescent="0.2">
      <c r="B13" s="97"/>
      <c r="C13" s="134"/>
      <c r="D13" s="97"/>
      <c r="E13" s="260"/>
      <c r="F13" s="260"/>
      <c r="G13" s="99"/>
      <c r="H13" s="99"/>
      <c r="I13" s="99"/>
      <c r="J13" s="115"/>
    </row>
    <row r="14" spans="2:10" ht="20.25" customHeight="1" x14ac:dyDescent="0.15">
      <c r="B14" s="110">
        <f t="shared" ref="B14:B24" si="0">+D14/C14</f>
        <v>300</v>
      </c>
      <c r="C14" s="186">
        <v>1</v>
      </c>
      <c r="D14" s="135">
        <v>300</v>
      </c>
      <c r="E14" s="247" t="s">
        <v>180</v>
      </c>
      <c r="F14" s="247"/>
      <c r="G14" s="247"/>
      <c r="H14" s="247"/>
      <c r="I14" s="88"/>
      <c r="J14" s="115"/>
    </row>
    <row r="15" spans="2:10" ht="20.25" customHeight="1" x14ac:dyDescent="0.15">
      <c r="B15" s="110">
        <f t="shared" si="0"/>
        <v>300</v>
      </c>
      <c r="C15" s="186">
        <v>1</v>
      </c>
      <c r="D15" s="135">
        <v>300</v>
      </c>
      <c r="E15" s="242" t="s">
        <v>46</v>
      </c>
      <c r="F15" s="242"/>
      <c r="G15" s="242"/>
      <c r="H15" s="242"/>
      <c r="I15" s="88"/>
      <c r="J15" s="115"/>
    </row>
    <row r="16" spans="2:10" ht="20.25" customHeight="1" x14ac:dyDescent="0.15">
      <c r="B16" s="110">
        <f>+D16/C16</f>
        <v>1000</v>
      </c>
      <c r="C16" s="187">
        <v>1</v>
      </c>
      <c r="D16" s="135">
        <v>1000</v>
      </c>
      <c r="E16" s="242" t="s">
        <v>181</v>
      </c>
      <c r="F16" s="242"/>
      <c r="G16" s="242"/>
      <c r="H16" s="242"/>
      <c r="I16" s="88"/>
      <c r="J16" s="115"/>
    </row>
    <row r="17" spans="2:10" ht="35.25" customHeight="1" x14ac:dyDescent="0.15">
      <c r="B17" s="110">
        <f>+D17/C17</f>
        <v>500</v>
      </c>
      <c r="C17" s="186">
        <v>1</v>
      </c>
      <c r="D17" s="135">
        <v>500</v>
      </c>
      <c r="E17" s="242" t="s">
        <v>155</v>
      </c>
      <c r="F17" s="242"/>
      <c r="G17" s="242"/>
      <c r="H17" s="242"/>
      <c r="I17" s="88"/>
      <c r="J17" s="115"/>
    </row>
    <row r="18" spans="2:10" ht="20.25" customHeight="1" x14ac:dyDescent="0.15">
      <c r="B18" s="110">
        <f>+D18/C18</f>
        <v>500</v>
      </c>
      <c r="C18" s="186">
        <v>1</v>
      </c>
      <c r="D18" s="135">
        <v>500</v>
      </c>
      <c r="E18" s="248" t="s">
        <v>234</v>
      </c>
      <c r="F18" s="248"/>
      <c r="G18" s="248"/>
      <c r="H18" s="248"/>
      <c r="I18" s="88"/>
      <c r="J18" s="115"/>
    </row>
    <row r="19" spans="2:10" ht="20.25" customHeight="1" x14ac:dyDescent="0.15">
      <c r="B19" s="110"/>
      <c r="C19" s="236"/>
      <c r="D19" s="237"/>
      <c r="E19" s="250"/>
      <c r="F19" s="250"/>
      <c r="G19" s="250"/>
      <c r="H19" s="250"/>
      <c r="I19" s="88"/>
      <c r="J19" s="115"/>
    </row>
    <row r="20" spans="2:10" ht="20.25" customHeight="1" x14ac:dyDescent="0.15">
      <c r="B20" s="110"/>
      <c r="C20" s="236"/>
      <c r="D20" s="237"/>
      <c r="E20" s="249" t="s">
        <v>183</v>
      </c>
      <c r="F20" s="249"/>
      <c r="G20" s="249"/>
      <c r="H20" s="249"/>
      <c r="I20" s="88"/>
      <c r="J20" s="115"/>
    </row>
    <row r="21" spans="2:10" ht="20.25" customHeight="1" x14ac:dyDescent="0.15">
      <c r="B21" s="110"/>
      <c r="C21" s="236"/>
      <c r="D21" s="237"/>
      <c r="E21" s="251"/>
      <c r="F21" s="251"/>
      <c r="G21" s="251"/>
      <c r="H21" s="251"/>
      <c r="I21" s="88"/>
      <c r="J21" s="115"/>
    </row>
    <row r="22" spans="2:10" ht="20.25" customHeight="1" x14ac:dyDescent="0.15">
      <c r="B22" s="110">
        <f t="shared" si="0"/>
        <v>100</v>
      </c>
      <c r="C22" s="186">
        <v>5</v>
      </c>
      <c r="D22" s="135">
        <v>500</v>
      </c>
      <c r="E22" s="242" t="s">
        <v>108</v>
      </c>
      <c r="F22" s="242"/>
      <c r="G22" s="242"/>
      <c r="H22" s="242"/>
      <c r="I22" s="88"/>
      <c r="J22" s="115"/>
    </row>
    <row r="23" spans="2:10" ht="20.25" customHeight="1" x14ac:dyDescent="0.15">
      <c r="B23" s="110">
        <f t="shared" si="0"/>
        <v>250</v>
      </c>
      <c r="C23" s="186">
        <v>3</v>
      </c>
      <c r="D23" s="135">
        <v>750</v>
      </c>
      <c r="E23" s="242" t="s">
        <v>44</v>
      </c>
      <c r="F23" s="242"/>
      <c r="G23" s="242"/>
      <c r="H23" s="242"/>
      <c r="I23" s="88"/>
      <c r="J23" s="115"/>
    </row>
    <row r="24" spans="2:10" ht="20.25" customHeight="1" x14ac:dyDescent="0.15">
      <c r="B24" s="110">
        <f t="shared" si="0"/>
        <v>333.33333333333331</v>
      </c>
      <c r="C24" s="186">
        <v>3</v>
      </c>
      <c r="D24" s="135">
        <v>1000</v>
      </c>
      <c r="E24" s="242" t="s">
        <v>45</v>
      </c>
      <c r="F24" s="242"/>
      <c r="G24" s="242"/>
      <c r="H24" s="242"/>
      <c r="I24" s="88"/>
      <c r="J24" s="115"/>
    </row>
    <row r="25" spans="2:10" ht="20.25" customHeight="1" x14ac:dyDescent="0.15">
      <c r="B25" s="110">
        <f t="shared" ref="B25" si="1">+D25/C25</f>
        <v>250</v>
      </c>
      <c r="C25" s="186">
        <v>3</v>
      </c>
      <c r="D25" s="135">
        <v>750</v>
      </c>
      <c r="E25" s="242" t="s">
        <v>182</v>
      </c>
      <c r="F25" s="242"/>
      <c r="G25" s="242"/>
      <c r="H25" s="242"/>
      <c r="I25" s="88"/>
      <c r="J25" s="115"/>
    </row>
    <row r="26" spans="2:10" ht="20.25" customHeight="1" x14ac:dyDescent="0.15">
      <c r="B26" s="110"/>
      <c r="C26" s="238"/>
      <c r="D26" s="239"/>
      <c r="E26" s="259"/>
      <c r="F26" s="259"/>
      <c r="G26" s="259"/>
      <c r="H26" s="259"/>
      <c r="I26" s="88"/>
      <c r="J26" s="115"/>
    </row>
    <row r="27" spans="2:10" ht="16" x14ac:dyDescent="0.2">
      <c r="B27" s="102" t="s">
        <v>122</v>
      </c>
      <c r="C27" s="103"/>
      <c r="D27" s="104" t="s">
        <v>47</v>
      </c>
      <c r="E27" s="132"/>
      <c r="F27" s="97"/>
      <c r="G27" s="97"/>
      <c r="H27" s="97"/>
      <c r="I27" s="98"/>
      <c r="J27" s="115"/>
    </row>
    <row r="28" spans="2:10" ht="16" x14ac:dyDescent="0.2">
      <c r="B28" s="207">
        <f>SUM(B14:B26)</f>
        <v>3533.3333333333335</v>
      </c>
      <c r="C28" s="106"/>
      <c r="D28" s="54">
        <f>SUM(D14:D26)</f>
        <v>5600</v>
      </c>
      <c r="E28" s="97"/>
      <c r="F28" s="97"/>
      <c r="G28" s="97"/>
      <c r="H28" s="97"/>
      <c r="I28" s="98"/>
      <c r="J28" s="88"/>
    </row>
    <row r="29" spans="2:10" ht="16" x14ac:dyDescent="0.2">
      <c r="B29" s="106"/>
      <c r="C29" s="106"/>
      <c r="D29" s="101"/>
      <c r="E29" s="97"/>
      <c r="F29" s="97"/>
      <c r="G29" s="97"/>
      <c r="H29" s="97"/>
      <c r="I29" s="98"/>
      <c r="J29" s="88"/>
    </row>
    <row r="30" spans="2:10" ht="36" customHeight="1" x14ac:dyDescent="0.2">
      <c r="B30" s="212" t="s">
        <v>42</v>
      </c>
      <c r="C30" s="133" t="s">
        <v>228</v>
      </c>
      <c r="D30" s="212" t="s">
        <v>201</v>
      </c>
      <c r="E30" s="257" t="s">
        <v>200</v>
      </c>
      <c r="F30" s="257"/>
      <c r="G30" s="257"/>
      <c r="H30" s="257"/>
      <c r="I30" s="93"/>
      <c r="J30" s="88"/>
    </row>
    <row r="31" spans="2:10" ht="16" x14ac:dyDescent="0.2">
      <c r="B31" s="106"/>
      <c r="C31" s="109"/>
      <c r="D31" s="101"/>
      <c r="E31" s="258"/>
      <c r="F31" s="258"/>
      <c r="G31" s="108"/>
      <c r="H31" s="97"/>
      <c r="I31" s="93"/>
      <c r="J31" s="88"/>
    </row>
    <row r="32" spans="2:10" ht="20.25" customHeight="1" x14ac:dyDescent="0.2">
      <c r="B32" s="110">
        <f>+D32*C32</f>
        <v>3600</v>
      </c>
      <c r="C32" s="188">
        <v>12</v>
      </c>
      <c r="D32" s="136">
        <v>300</v>
      </c>
      <c r="E32" s="246" t="s">
        <v>189</v>
      </c>
      <c r="F32" s="246"/>
      <c r="G32" s="246"/>
      <c r="H32" s="246"/>
      <c r="I32" s="93"/>
      <c r="J32" s="88"/>
    </row>
    <row r="33" spans="2:14" ht="20.25" customHeight="1" x14ac:dyDescent="0.2">
      <c r="B33" s="110">
        <f>+D33*C33</f>
        <v>450</v>
      </c>
      <c r="C33" s="188">
        <v>3</v>
      </c>
      <c r="D33" s="136">
        <v>150</v>
      </c>
      <c r="E33" s="246" t="s">
        <v>184</v>
      </c>
      <c r="F33" s="246"/>
      <c r="G33" s="246"/>
      <c r="H33" s="246"/>
      <c r="I33" s="93"/>
      <c r="J33" s="88"/>
    </row>
    <row r="34" spans="2:14" ht="20.25" customHeight="1" x14ac:dyDescent="0.2">
      <c r="B34" s="110">
        <f t="shared" ref="B34:B50" si="2">+D34*C34</f>
        <v>300</v>
      </c>
      <c r="C34" s="188">
        <v>6</v>
      </c>
      <c r="D34" s="136">
        <v>50</v>
      </c>
      <c r="E34" s="243" t="s">
        <v>185</v>
      </c>
      <c r="F34" s="243"/>
      <c r="G34" s="243"/>
      <c r="H34" s="243"/>
      <c r="I34" s="111"/>
      <c r="J34" s="88"/>
    </row>
    <row r="35" spans="2:14" ht="20.25" customHeight="1" x14ac:dyDescent="0.2">
      <c r="B35" s="110">
        <f t="shared" si="2"/>
        <v>200</v>
      </c>
      <c r="C35" s="188">
        <v>1</v>
      </c>
      <c r="D35" s="136">
        <v>200</v>
      </c>
      <c r="E35" s="243" t="s">
        <v>186</v>
      </c>
      <c r="F35" s="243"/>
      <c r="G35" s="243"/>
      <c r="H35" s="243"/>
      <c r="I35" s="111"/>
      <c r="J35" s="88"/>
    </row>
    <row r="36" spans="2:14" ht="35.25" customHeight="1" x14ac:dyDescent="0.2">
      <c r="B36" s="110">
        <f t="shared" si="2"/>
        <v>1200</v>
      </c>
      <c r="C36" s="188">
        <v>12</v>
      </c>
      <c r="D36" s="136">
        <v>100</v>
      </c>
      <c r="E36" s="243" t="s">
        <v>110</v>
      </c>
      <c r="F36" s="243"/>
      <c r="G36" s="243"/>
      <c r="H36" s="243"/>
      <c r="I36" s="93"/>
      <c r="J36" s="88"/>
    </row>
    <row r="37" spans="2:14" ht="20.25" customHeight="1" x14ac:dyDescent="0.2">
      <c r="B37" s="110">
        <f t="shared" si="2"/>
        <v>600</v>
      </c>
      <c r="C37" s="188">
        <v>2</v>
      </c>
      <c r="D37" s="136">
        <v>300</v>
      </c>
      <c r="E37" s="243" t="s">
        <v>49</v>
      </c>
      <c r="F37" s="243"/>
      <c r="G37" s="243"/>
      <c r="H37" s="243"/>
      <c r="I37" s="93"/>
      <c r="J37" s="88"/>
    </row>
    <row r="38" spans="2:14" ht="20.25" customHeight="1" x14ac:dyDescent="0.2">
      <c r="B38" s="110">
        <f t="shared" si="2"/>
        <v>500</v>
      </c>
      <c r="C38" s="188">
        <v>2</v>
      </c>
      <c r="D38" s="136">
        <v>250</v>
      </c>
      <c r="E38" s="243" t="s">
        <v>50</v>
      </c>
      <c r="F38" s="243"/>
      <c r="G38" s="243"/>
      <c r="H38" s="243"/>
      <c r="I38" s="111"/>
      <c r="J38" s="88"/>
    </row>
    <row r="39" spans="2:14" ht="35.25" customHeight="1" x14ac:dyDescent="0.2">
      <c r="B39" s="110">
        <f t="shared" si="2"/>
        <v>200</v>
      </c>
      <c r="C39" s="188">
        <v>1</v>
      </c>
      <c r="D39" s="136">
        <v>200</v>
      </c>
      <c r="E39" s="242" t="s">
        <v>191</v>
      </c>
      <c r="F39" s="242"/>
      <c r="G39" s="242"/>
      <c r="H39" s="242"/>
      <c r="I39" s="111"/>
      <c r="J39" s="88"/>
    </row>
    <row r="40" spans="2:14" ht="35.25" customHeight="1" x14ac:dyDescent="0.2">
      <c r="B40" s="110">
        <f t="shared" si="2"/>
        <v>100</v>
      </c>
      <c r="C40" s="188">
        <v>4</v>
      </c>
      <c r="D40" s="136">
        <v>25</v>
      </c>
      <c r="E40" s="243" t="s">
        <v>120</v>
      </c>
      <c r="F40" s="243"/>
      <c r="G40" s="243"/>
      <c r="H40" s="243"/>
      <c r="I40" s="111"/>
      <c r="J40" s="88"/>
    </row>
    <row r="41" spans="2:14" ht="20.25" customHeight="1" x14ac:dyDescent="0.2">
      <c r="B41" s="110">
        <f ca="1">+D41*C41</f>
        <v>3114.7771428557535</v>
      </c>
      <c r="C41" s="188">
        <v>12</v>
      </c>
      <c r="D41" s="240">
        <f ca="1">+IF((Revenu!B21+Charges!D48)&lt;0,0,(Revenu!B21+Charges!D48)*N42/Charges!C41)</f>
        <v>259.56476190480822</v>
      </c>
      <c r="E41" s="243" t="s">
        <v>192</v>
      </c>
      <c r="F41" s="243"/>
      <c r="G41" s="243"/>
      <c r="H41" s="243"/>
      <c r="I41" s="93"/>
      <c r="J41" s="88"/>
      <c r="M41" s="210" t="s">
        <v>194</v>
      </c>
      <c r="N41" s="210"/>
    </row>
    <row r="42" spans="2:14" ht="20.25" customHeight="1" x14ac:dyDescent="0.2">
      <c r="B42" s="110">
        <f>+D42*C42</f>
        <v>800</v>
      </c>
      <c r="C42" s="188">
        <v>2</v>
      </c>
      <c r="D42" s="136">
        <v>400</v>
      </c>
      <c r="E42" s="243" t="s">
        <v>187</v>
      </c>
      <c r="F42" s="243"/>
      <c r="G42" s="243"/>
      <c r="H42" s="243"/>
      <c r="I42" s="93"/>
      <c r="J42" s="88"/>
      <c r="M42" s="210" t="s">
        <v>195</v>
      </c>
      <c r="N42" s="211">
        <v>0.12</v>
      </c>
    </row>
    <row r="43" spans="2:14" ht="20.25" customHeight="1" x14ac:dyDescent="0.2">
      <c r="B43" s="110">
        <f t="shared" si="2"/>
        <v>200</v>
      </c>
      <c r="C43" s="188">
        <v>1</v>
      </c>
      <c r="D43" s="136">
        <v>200</v>
      </c>
      <c r="E43" s="242" t="s">
        <v>109</v>
      </c>
      <c r="F43" s="242"/>
      <c r="G43" s="242"/>
      <c r="H43" s="242"/>
      <c r="I43" s="111"/>
      <c r="J43" s="88"/>
      <c r="M43" s="210" t="s">
        <v>196</v>
      </c>
      <c r="N43" s="211">
        <v>0.28000000000000003</v>
      </c>
    </row>
    <row r="44" spans="2:14" ht="20.25" customHeight="1" x14ac:dyDescent="0.2">
      <c r="B44" s="110">
        <f t="shared" si="2"/>
        <v>1000</v>
      </c>
      <c r="C44" s="188">
        <v>5</v>
      </c>
      <c r="D44" s="136">
        <v>200</v>
      </c>
      <c r="E44" s="243" t="s">
        <v>121</v>
      </c>
      <c r="F44" s="243"/>
      <c r="G44" s="243"/>
      <c r="H44" s="243"/>
      <c r="I44" s="93"/>
      <c r="J44" s="88"/>
    </row>
    <row r="45" spans="2:14" ht="20.25" customHeight="1" x14ac:dyDescent="0.2">
      <c r="B45" s="110">
        <f t="shared" si="2"/>
        <v>1200</v>
      </c>
      <c r="C45" s="188">
        <v>12</v>
      </c>
      <c r="D45" s="136">
        <v>100</v>
      </c>
      <c r="E45" s="243" t="s">
        <v>154</v>
      </c>
      <c r="F45" s="243"/>
      <c r="G45" s="243"/>
      <c r="H45" s="243"/>
      <c r="I45" s="93"/>
      <c r="J45" s="88"/>
    </row>
    <row r="46" spans="2:14" ht="20.25" customHeight="1" x14ac:dyDescent="0.2">
      <c r="B46" s="110">
        <f t="shared" si="2"/>
        <v>450</v>
      </c>
      <c r="C46" s="188">
        <v>6</v>
      </c>
      <c r="D46" s="136">
        <v>75</v>
      </c>
      <c r="E46" s="244" t="s">
        <v>153</v>
      </c>
      <c r="F46" s="244"/>
      <c r="G46" s="244"/>
      <c r="H46" s="244"/>
      <c r="I46" s="93"/>
      <c r="J46" s="88"/>
    </row>
    <row r="47" spans="2:14" ht="20.25" customHeight="1" x14ac:dyDescent="0.2">
      <c r="B47" s="110">
        <f t="shared" ca="1" si="2"/>
        <v>7267.8133333300921</v>
      </c>
      <c r="C47" s="188">
        <v>12</v>
      </c>
      <c r="D47" s="240">
        <f ca="1">IF((Revenu!B21+Charges!D48)&lt;0,0,+(Revenu!B21+Charges!D48)*N43/C47)</f>
        <v>605.65111111121917</v>
      </c>
      <c r="E47" s="241" t="s">
        <v>193</v>
      </c>
      <c r="F47" s="241"/>
      <c r="G47" s="241"/>
      <c r="H47" s="241"/>
      <c r="I47" s="93"/>
      <c r="J47" s="88"/>
    </row>
    <row r="48" spans="2:14" ht="20.25" customHeight="1" x14ac:dyDescent="0.2">
      <c r="B48" s="110">
        <f t="shared" ref="B48" si="3">+D48*C48</f>
        <v>1080</v>
      </c>
      <c r="C48" s="188">
        <v>12</v>
      </c>
      <c r="D48" s="136">
        <v>90</v>
      </c>
      <c r="E48" s="241" t="s">
        <v>188</v>
      </c>
      <c r="F48" s="241"/>
      <c r="G48" s="241"/>
      <c r="H48" s="241"/>
      <c r="I48" s="93"/>
      <c r="J48" s="88"/>
    </row>
    <row r="49" spans="2:10" ht="35.25" customHeight="1" x14ac:dyDescent="0.2">
      <c r="B49" s="110">
        <f t="shared" si="2"/>
        <v>2400</v>
      </c>
      <c r="C49" s="188">
        <v>12</v>
      </c>
      <c r="D49" s="136">
        <v>200</v>
      </c>
      <c r="E49" s="245" t="s">
        <v>119</v>
      </c>
      <c r="F49" s="245"/>
      <c r="G49" s="245"/>
      <c r="H49" s="245"/>
      <c r="I49" s="93"/>
      <c r="J49" s="88"/>
    </row>
    <row r="50" spans="2:10" ht="20.25" customHeight="1" x14ac:dyDescent="0.2">
      <c r="B50" s="110">
        <f t="shared" si="2"/>
        <v>240</v>
      </c>
      <c r="C50" s="188">
        <v>12</v>
      </c>
      <c r="D50" s="136">
        <v>20</v>
      </c>
      <c r="E50" s="241" t="s">
        <v>53</v>
      </c>
      <c r="F50" s="241"/>
      <c r="G50" s="241"/>
      <c r="H50" s="241"/>
      <c r="I50" s="93"/>
      <c r="J50" s="88"/>
    </row>
    <row r="51" spans="2:10" ht="16" x14ac:dyDescent="0.2">
      <c r="B51" s="100"/>
      <c r="C51" s="112"/>
      <c r="D51" s="101"/>
      <c r="E51" s="97"/>
      <c r="F51" s="107"/>
      <c r="G51" s="108"/>
      <c r="H51" s="97"/>
      <c r="I51" s="93"/>
      <c r="J51" s="88"/>
    </row>
    <row r="52" spans="2:10" ht="16" x14ac:dyDescent="0.2">
      <c r="B52" s="102" t="s">
        <v>51</v>
      </c>
      <c r="C52" s="102"/>
      <c r="D52" s="113" t="s">
        <v>52</v>
      </c>
      <c r="E52" s="105"/>
      <c r="F52" s="107"/>
      <c r="G52" s="108"/>
      <c r="H52" s="99"/>
      <c r="I52" s="111"/>
      <c r="J52" s="88"/>
    </row>
    <row r="53" spans="2:10" ht="16" x14ac:dyDescent="0.2">
      <c r="B53" s="207">
        <f ca="1">SUM(B32:B50)</f>
        <v>24902.590476185847</v>
      </c>
      <c r="C53" s="114"/>
      <c r="D53" s="54">
        <f ca="1">B53/12</f>
        <v>2075.2158730154874</v>
      </c>
      <c r="E53" s="97"/>
      <c r="F53" s="107"/>
      <c r="G53" s="108"/>
      <c r="H53" s="97"/>
      <c r="I53" s="98"/>
      <c r="J53" s="88"/>
    </row>
    <row r="54" spans="2:10" ht="16" x14ac:dyDescent="0.2">
      <c r="B54" s="115"/>
      <c r="C54" s="115"/>
      <c r="D54" s="115"/>
      <c r="E54" s="97"/>
      <c r="F54" s="107"/>
      <c r="G54" s="108"/>
      <c r="H54" s="97"/>
      <c r="I54" s="98"/>
      <c r="J54" s="88"/>
    </row>
    <row r="55" spans="2:10" ht="16" x14ac:dyDescent="0.2">
      <c r="B55" s="116" t="s">
        <v>97</v>
      </c>
      <c r="C55" s="98"/>
      <c r="D55" s="54" t="s">
        <v>98</v>
      </c>
      <c r="E55" s="97"/>
      <c r="F55" s="107"/>
      <c r="G55" s="108"/>
      <c r="H55" s="97"/>
      <c r="I55" s="98"/>
      <c r="J55" s="88"/>
    </row>
    <row r="56" spans="2:10" ht="18" customHeight="1" x14ac:dyDescent="0.2">
      <c r="B56" s="117">
        <f ca="1">SUM(B28+B53)</f>
        <v>28435.923809519179</v>
      </c>
      <c r="C56" s="118"/>
      <c r="D56" s="54">
        <f ca="1">B56/12</f>
        <v>2369.6603174599318</v>
      </c>
      <c r="E56" s="90"/>
      <c r="F56" s="107"/>
      <c r="G56" s="97"/>
      <c r="H56" s="97"/>
      <c r="I56" s="93"/>
      <c r="J56" s="88"/>
    </row>
    <row r="57" spans="2:10" ht="18.75" customHeight="1" x14ac:dyDescent="0.2">
      <c r="B57" s="119"/>
      <c r="C57" s="112"/>
      <c r="D57" s="120"/>
      <c r="E57" s="218"/>
      <c r="F57" s="97"/>
      <c r="G57" s="97"/>
      <c r="H57" s="97"/>
      <c r="I57" s="93"/>
      <c r="J57" s="88"/>
    </row>
    <row r="58" spans="2:10" ht="22.5" customHeight="1" x14ac:dyDescent="0.2">
      <c r="B58" s="119"/>
      <c r="C58" s="121"/>
      <c r="D58" s="120"/>
      <c r="E58" s="122"/>
      <c r="F58" s="97"/>
      <c r="G58" s="38"/>
      <c r="H58" s="38"/>
      <c r="I58" s="38"/>
      <c r="J58" s="44"/>
    </row>
    <row r="59" spans="2:10" ht="16" x14ac:dyDescent="0.2">
      <c r="B59" s="119"/>
      <c r="C59" s="121"/>
      <c r="D59" s="120"/>
      <c r="E59" s="123"/>
      <c r="F59" s="38"/>
      <c r="G59" s="62"/>
      <c r="H59" s="62"/>
      <c r="I59" s="62"/>
      <c r="J59" s="44"/>
    </row>
    <row r="60" spans="2:10" ht="18" customHeight="1" x14ac:dyDescent="0.2">
      <c r="B60" s="119"/>
      <c r="C60" s="112"/>
      <c r="D60" s="120"/>
      <c r="E60" s="123"/>
      <c r="F60" s="62"/>
      <c r="G60" s="97"/>
      <c r="H60" s="97"/>
      <c r="I60" s="93"/>
      <c r="J60" s="88"/>
    </row>
    <row r="61" spans="2:10" ht="18" customHeight="1" x14ac:dyDescent="0.2">
      <c r="B61" s="119"/>
      <c r="C61" s="124"/>
      <c r="D61" s="120"/>
      <c r="E61" s="123"/>
      <c r="F61" s="97"/>
      <c r="G61" s="99"/>
      <c r="H61" s="99"/>
      <c r="I61" s="111"/>
      <c r="J61" s="88"/>
    </row>
    <row r="62" spans="2:10" ht="18" customHeight="1" x14ac:dyDescent="0.2">
      <c r="B62" s="119"/>
      <c r="C62" s="112"/>
      <c r="D62" s="120"/>
      <c r="E62" s="123"/>
      <c r="F62" s="99"/>
      <c r="G62" s="97"/>
      <c r="H62" s="97"/>
      <c r="I62" s="93"/>
      <c r="J62" s="88"/>
    </row>
    <row r="63" spans="2:10" ht="18" customHeight="1" x14ac:dyDescent="0.2">
      <c r="B63" s="119"/>
      <c r="C63" s="112"/>
      <c r="D63" s="120"/>
      <c r="E63" s="123"/>
      <c r="F63" s="97"/>
      <c r="G63" s="97"/>
      <c r="H63" s="97"/>
      <c r="I63" s="93"/>
      <c r="J63" s="88"/>
    </row>
    <row r="64" spans="2:10" ht="18" customHeight="1" x14ac:dyDescent="0.2">
      <c r="B64" s="119"/>
      <c r="C64" s="112"/>
      <c r="D64" s="120"/>
      <c r="E64" s="123"/>
      <c r="F64" s="97"/>
      <c r="G64" s="97"/>
      <c r="H64" s="97"/>
      <c r="I64" s="93"/>
      <c r="J64" s="88"/>
    </row>
    <row r="65" spans="2:10" ht="18" customHeight="1" x14ac:dyDescent="0.2">
      <c r="B65" s="119"/>
      <c r="C65" s="124"/>
      <c r="D65" s="120"/>
      <c r="E65" s="123"/>
      <c r="F65" s="97"/>
      <c r="G65" s="99"/>
      <c r="H65" s="99"/>
      <c r="I65" s="111"/>
      <c r="J65" s="88"/>
    </row>
    <row r="66" spans="2:10" ht="18" customHeight="1" x14ac:dyDescent="0.2">
      <c r="B66" s="119"/>
      <c r="C66" s="112"/>
      <c r="D66" s="120"/>
      <c r="E66" s="123"/>
      <c r="F66" s="99"/>
      <c r="G66" s="99"/>
      <c r="H66" s="99"/>
      <c r="I66" s="111"/>
      <c r="J66" s="88"/>
    </row>
    <row r="67" spans="2:10" ht="16" x14ac:dyDescent="0.2">
      <c r="B67" s="125"/>
      <c r="C67" s="125"/>
      <c r="D67" s="126"/>
      <c r="E67" s="127"/>
      <c r="F67" s="99"/>
      <c r="G67" s="97"/>
      <c r="H67" s="97"/>
      <c r="I67" s="98"/>
      <c r="J67" s="88"/>
    </row>
    <row r="68" spans="2:10" ht="16" x14ac:dyDescent="0.2">
      <c r="B68" s="128"/>
      <c r="C68" s="123"/>
      <c r="D68" s="120"/>
      <c r="E68" s="127"/>
      <c r="F68" s="97"/>
      <c r="G68" s="97"/>
      <c r="H68" s="97"/>
      <c r="I68" s="98"/>
      <c r="J68" s="88"/>
    </row>
    <row r="69" spans="2:10" ht="16" x14ac:dyDescent="0.2">
      <c r="B69" s="129"/>
      <c r="C69" s="98"/>
      <c r="D69" s="101"/>
      <c r="E69" s="97"/>
      <c r="F69" s="97"/>
      <c r="G69" s="97"/>
      <c r="H69" s="97"/>
      <c r="I69" s="98"/>
      <c r="J69" s="88"/>
    </row>
    <row r="70" spans="2:10" x14ac:dyDescent="0.15">
      <c r="E70" s="86"/>
      <c r="F70" s="86"/>
      <c r="G70" s="86"/>
      <c r="H70" s="86"/>
    </row>
    <row r="71" spans="2:10" x14ac:dyDescent="0.15">
      <c r="E71" s="86"/>
      <c r="F71" s="86"/>
      <c r="G71" s="86"/>
      <c r="H71" s="86"/>
    </row>
    <row r="72" spans="2:10" x14ac:dyDescent="0.15">
      <c r="E72" s="86"/>
      <c r="F72" s="86"/>
      <c r="G72" s="86"/>
      <c r="H72" s="86"/>
    </row>
    <row r="73" spans="2:10" x14ac:dyDescent="0.15">
      <c r="E73" s="86"/>
      <c r="F73" s="86"/>
      <c r="G73" s="86"/>
      <c r="H73" s="86"/>
    </row>
    <row r="74" spans="2:10" x14ac:dyDescent="0.15">
      <c r="C74" s="130"/>
      <c r="E74" s="86"/>
      <c r="G74" s="86"/>
      <c r="H74" s="86"/>
    </row>
    <row r="75" spans="2:10" ht="16" x14ac:dyDescent="0.2">
      <c r="B75" s="131"/>
      <c r="C75" s="52"/>
      <c r="E75" s="86"/>
      <c r="F75" s="86"/>
      <c r="G75" s="86"/>
      <c r="H75" s="86"/>
    </row>
    <row r="76" spans="2:10" x14ac:dyDescent="0.15">
      <c r="C76" s="130"/>
      <c r="E76" s="86"/>
      <c r="F76" s="86"/>
      <c r="G76" s="86"/>
      <c r="H76" s="86"/>
    </row>
    <row r="77" spans="2:10" x14ac:dyDescent="0.15">
      <c r="F77" s="86"/>
    </row>
  </sheetData>
  <sheetProtection algorithmName="SHA-512" hashValue="H4AlYiZYdTxNXtPLEly/uiRNrwv6VgmMtElFTqlSutCVDMf0aDnIrBfhEmxr3IQp4DTNODovsdoyEBVXYRBPBQ==" saltValue="GN8Tdlaw2kSAohjfKMastg==" spinCount="100000" sheet="1" selectLockedCells="1"/>
  <mergeCells count="39">
    <mergeCell ref="B4:I4"/>
    <mergeCell ref="F10:H10"/>
    <mergeCell ref="E9:H9"/>
    <mergeCell ref="E36:H36"/>
    <mergeCell ref="E37:H37"/>
    <mergeCell ref="E30:H30"/>
    <mergeCell ref="E31:F31"/>
    <mergeCell ref="E33:H33"/>
    <mergeCell ref="E34:H34"/>
    <mergeCell ref="E35:H35"/>
    <mergeCell ref="E24:H24"/>
    <mergeCell ref="E16:H16"/>
    <mergeCell ref="E17:H17"/>
    <mergeCell ref="E26:H26"/>
    <mergeCell ref="E12:H12"/>
    <mergeCell ref="E13:F13"/>
    <mergeCell ref="E14:H14"/>
    <mergeCell ref="E15:H15"/>
    <mergeCell ref="E22:H22"/>
    <mergeCell ref="E23:H23"/>
    <mergeCell ref="E18:H18"/>
    <mergeCell ref="E20:H20"/>
    <mergeCell ref="E19:H19"/>
    <mergeCell ref="E21:H21"/>
    <mergeCell ref="E50:H50"/>
    <mergeCell ref="E25:H25"/>
    <mergeCell ref="E45:H45"/>
    <mergeCell ref="E46:H46"/>
    <mergeCell ref="E47:H47"/>
    <mergeCell ref="E49:H49"/>
    <mergeCell ref="E41:H41"/>
    <mergeCell ref="E48:H48"/>
    <mergeCell ref="E32:H32"/>
    <mergeCell ref="E42:H42"/>
    <mergeCell ref="E43:H43"/>
    <mergeCell ref="E44:H44"/>
    <mergeCell ref="E38:H38"/>
    <mergeCell ref="E39:H39"/>
    <mergeCell ref="E40:H40"/>
  </mergeCells>
  <phoneticPr fontId="0" type="noConversion"/>
  <conditionalFormatting sqref="J4:J8">
    <cfRule type="cellIs" dxfId="1" priority="1" stopIfTrue="1" operator="equal">
      <formula>"E"</formula>
    </cfRule>
  </conditionalFormatting>
  <pageMargins left="0.78740157499999996" right="0.78740157499999996" top="0.984251969" bottom="0.984251969" header="0" footer="0"/>
  <pageSetup paperSize="9" scale="38" orientation="landscape" horizontalDpi="300" verticalDpi="300" r:id="rId1"/>
  <drawing r:id="rId2"/>
  <legacyDrawing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84"/>
  <sheetViews>
    <sheetView zoomScaleNormal="100" workbookViewId="0">
      <pane ySplit="6" topLeftCell="A7" activePane="bottomLeft" state="frozen"/>
      <selection pane="bottomLeft" activeCell="B9" sqref="B9"/>
    </sheetView>
  </sheetViews>
  <sheetFormatPr baseColWidth="10" defaultColWidth="11.5" defaultRowHeight="13" x14ac:dyDescent="0.15"/>
  <cols>
    <col min="1" max="1" width="5.1640625" style="137" customWidth="1"/>
    <col min="2" max="2" width="119.33203125" style="137" customWidth="1"/>
    <col min="3" max="3" width="15" style="137" customWidth="1"/>
    <col min="4" max="4" width="29" style="137" customWidth="1"/>
    <col min="5" max="16384" width="11.5" style="137"/>
  </cols>
  <sheetData>
    <row r="1" spans="1:12" ht="55.5" customHeight="1" x14ac:dyDescent="0.15"/>
    <row r="2" spans="1:12" ht="10.5" customHeight="1" x14ac:dyDescent="0.15">
      <c r="B2" s="138"/>
      <c r="C2" s="138"/>
      <c r="D2" s="138"/>
    </row>
    <row r="3" spans="1:12" ht="33" customHeight="1" x14ac:dyDescent="0.15">
      <c r="B3" s="66"/>
      <c r="C3" s="67"/>
      <c r="D3" s="67"/>
      <c r="E3" s="139"/>
      <c r="L3" s="140"/>
    </row>
    <row r="4" spans="1:12" ht="23.25" customHeight="1" x14ac:dyDescent="0.15">
      <c r="B4" s="141" t="s">
        <v>161</v>
      </c>
      <c r="C4" s="67"/>
      <c r="D4" s="67"/>
      <c r="E4" s="139"/>
      <c r="L4" s="140"/>
    </row>
    <row r="5" spans="1:12" ht="21" x14ac:dyDescent="0.15">
      <c r="B5" s="68" t="s">
        <v>79</v>
      </c>
      <c r="C5" s="69"/>
      <c r="D5" s="69"/>
      <c r="E5" s="139"/>
      <c r="L5" s="142"/>
    </row>
    <row r="6" spans="1:12" x14ac:dyDescent="0.15">
      <c r="B6" s="70"/>
      <c r="C6" s="71"/>
      <c r="D6" s="70"/>
    </row>
    <row r="7" spans="1:12" s="142" customFormat="1" ht="17" x14ac:dyDescent="0.15">
      <c r="A7" s="137"/>
      <c r="B7" s="72" t="s">
        <v>80</v>
      </c>
      <c r="C7" s="73"/>
      <c r="D7" s="74" t="s">
        <v>18</v>
      </c>
    </row>
    <row r="8" spans="1:12" s="143" customFormat="1" ht="17" x14ac:dyDescent="0.15">
      <c r="A8" s="137"/>
      <c r="B8" s="75" t="s">
        <v>35</v>
      </c>
      <c r="C8" s="76"/>
      <c r="D8" s="65"/>
    </row>
    <row r="9" spans="1:12" ht="16" x14ac:dyDescent="0.15">
      <c r="B9" s="85">
        <v>20</v>
      </c>
      <c r="C9" s="189" t="s">
        <v>40</v>
      </c>
      <c r="D9" s="79">
        <f>B9*24</f>
        <v>480</v>
      </c>
    </row>
    <row r="10" spans="1:12" ht="15.75" customHeight="1" x14ac:dyDescent="0.15">
      <c r="B10" s="75" t="s">
        <v>36</v>
      </c>
      <c r="C10" s="190"/>
      <c r="D10" s="79"/>
    </row>
    <row r="11" spans="1:12" ht="16" x14ac:dyDescent="0.15">
      <c r="B11" s="85">
        <v>11</v>
      </c>
      <c r="C11" s="189" t="s">
        <v>40</v>
      </c>
      <c r="D11" s="79">
        <f>B11*24</f>
        <v>264</v>
      </c>
    </row>
    <row r="12" spans="1:12" ht="17" x14ac:dyDescent="0.15">
      <c r="B12" s="75" t="s">
        <v>37</v>
      </c>
      <c r="C12" s="65"/>
      <c r="D12" s="79"/>
    </row>
    <row r="13" spans="1:12" ht="16" x14ac:dyDescent="0.15">
      <c r="B13" s="85">
        <v>5</v>
      </c>
      <c r="C13" s="189" t="s">
        <v>40</v>
      </c>
      <c r="D13" s="79">
        <f>B13*24</f>
        <v>120</v>
      </c>
    </row>
    <row r="14" spans="1:12" ht="17.25" customHeight="1" x14ac:dyDescent="0.15">
      <c r="B14" s="75" t="s">
        <v>81</v>
      </c>
      <c r="C14" s="65"/>
      <c r="D14" s="79"/>
    </row>
    <row r="15" spans="1:12" s="142" customFormat="1" ht="16" x14ac:dyDescent="0.15">
      <c r="A15" s="137"/>
      <c r="B15" s="85">
        <v>5</v>
      </c>
      <c r="C15" s="189" t="s">
        <v>112</v>
      </c>
      <c r="D15" s="79"/>
    </row>
    <row r="16" spans="1:12" s="142" customFormat="1" ht="17" x14ac:dyDescent="0.15">
      <c r="A16" s="137"/>
      <c r="B16" s="75" t="s">
        <v>38</v>
      </c>
      <c r="C16" s="78"/>
      <c r="D16" s="79"/>
    </row>
    <row r="17" spans="1:4" s="142" customFormat="1" ht="16" x14ac:dyDescent="0.15">
      <c r="A17" s="137"/>
      <c r="B17" s="200">
        <f>52*(7-B15)</f>
        <v>104</v>
      </c>
      <c r="C17" s="189" t="s">
        <v>40</v>
      </c>
      <c r="D17" s="79">
        <f>B17*24</f>
        <v>2496</v>
      </c>
    </row>
    <row r="18" spans="1:4" s="142" customFormat="1" ht="16" x14ac:dyDescent="0.15">
      <c r="A18" s="137"/>
      <c r="B18" s="46"/>
      <c r="C18" s="190"/>
      <c r="D18" s="79"/>
    </row>
    <row r="19" spans="1:4" s="142" customFormat="1" ht="17" x14ac:dyDescent="0.15">
      <c r="A19" s="137"/>
      <c r="B19" s="195" t="s">
        <v>82</v>
      </c>
      <c r="C19" s="65"/>
      <c r="D19" s="79"/>
    </row>
    <row r="20" spans="1:4" s="142" customFormat="1" ht="16" x14ac:dyDescent="0.15">
      <c r="A20" s="137"/>
      <c r="B20" s="200">
        <f>B9+B11+B13+B17</f>
        <v>140</v>
      </c>
      <c r="C20" s="189" t="s">
        <v>40</v>
      </c>
      <c r="D20" s="79">
        <f>B20*24</f>
        <v>3360</v>
      </c>
    </row>
    <row r="21" spans="1:4" s="142" customFormat="1" ht="16" x14ac:dyDescent="0.15">
      <c r="A21" s="137"/>
      <c r="B21" s="80"/>
      <c r="C21" s="65"/>
      <c r="D21" s="77"/>
    </row>
    <row r="22" spans="1:4" s="142" customFormat="1" ht="17" x14ac:dyDescent="0.15">
      <c r="A22" s="137"/>
      <c r="B22" s="81" t="s">
        <v>83</v>
      </c>
      <c r="C22" s="65"/>
      <c r="D22" s="77"/>
    </row>
    <row r="23" spans="1:4" s="142" customFormat="1" ht="20" customHeight="1" x14ac:dyDescent="0.15">
      <c r="A23" s="137"/>
      <c r="B23" s="75" t="s">
        <v>113</v>
      </c>
      <c r="C23" s="65"/>
      <c r="D23" s="77"/>
    </row>
    <row r="24" spans="1:4" s="142" customFormat="1" ht="16" x14ac:dyDescent="0.15">
      <c r="A24" s="137"/>
      <c r="B24" s="85">
        <v>5</v>
      </c>
      <c r="C24" s="189" t="s">
        <v>40</v>
      </c>
      <c r="D24" s="79">
        <f>B24*8</f>
        <v>40</v>
      </c>
    </row>
    <row r="25" spans="1:4" s="142" customFormat="1" ht="17" x14ac:dyDescent="0.15">
      <c r="A25" s="137"/>
      <c r="B25" s="75" t="s">
        <v>177</v>
      </c>
      <c r="C25" s="65"/>
      <c r="D25" s="79"/>
    </row>
    <row r="26" spans="1:4" s="142" customFormat="1" ht="16" x14ac:dyDescent="0.15">
      <c r="A26" s="137"/>
      <c r="B26" s="85">
        <v>4</v>
      </c>
      <c r="C26" s="189" t="s">
        <v>40</v>
      </c>
      <c r="D26" s="79">
        <f>B26*8</f>
        <v>32</v>
      </c>
    </row>
    <row r="27" spans="1:4" s="142" customFormat="1" ht="16" x14ac:dyDescent="0.15">
      <c r="A27" s="137"/>
      <c r="B27" s="47"/>
      <c r="C27" s="190"/>
      <c r="D27" s="79"/>
    </row>
    <row r="28" spans="1:4" s="142" customFormat="1" ht="17" x14ac:dyDescent="0.15">
      <c r="A28" s="137"/>
      <c r="B28" s="195" t="s">
        <v>84</v>
      </c>
      <c r="C28" s="190"/>
      <c r="D28" s="79"/>
    </row>
    <row r="29" spans="1:4" s="142" customFormat="1" ht="16" x14ac:dyDescent="0.15">
      <c r="A29" s="137"/>
      <c r="B29" s="200">
        <f>+B24+B26</f>
        <v>9</v>
      </c>
      <c r="C29" s="189" t="s">
        <v>40</v>
      </c>
      <c r="D29" s="79">
        <f>B29*8</f>
        <v>72</v>
      </c>
    </row>
    <row r="30" spans="1:4" s="142" customFormat="1" ht="16" x14ac:dyDescent="0.15">
      <c r="A30" s="137"/>
      <c r="B30" s="46"/>
      <c r="C30" s="190"/>
      <c r="D30" s="79"/>
    </row>
    <row r="31" spans="1:4" s="142" customFormat="1" ht="17" x14ac:dyDescent="0.15">
      <c r="A31" s="137"/>
      <c r="B31" s="81" t="s">
        <v>73</v>
      </c>
      <c r="C31" s="190"/>
      <c r="D31" s="79"/>
    </row>
    <row r="32" spans="1:4" s="142" customFormat="1" ht="16" x14ac:dyDescent="0.15">
      <c r="A32" s="137"/>
      <c r="B32" s="200">
        <f>365-(B20+B29)</f>
        <v>216</v>
      </c>
      <c r="C32" s="189" t="s">
        <v>40</v>
      </c>
      <c r="D32" s="79">
        <f>B32*8</f>
        <v>1728</v>
      </c>
    </row>
    <row r="33" spans="1:4" s="142" customFormat="1" ht="16" x14ac:dyDescent="0.15">
      <c r="A33" s="137"/>
      <c r="B33" s="47"/>
      <c r="C33" s="190"/>
      <c r="D33" s="80"/>
    </row>
    <row r="34" spans="1:4" s="142" customFormat="1" ht="17" x14ac:dyDescent="0.15">
      <c r="A34" s="137"/>
      <c r="B34" s="81" t="s">
        <v>74</v>
      </c>
      <c r="C34" s="190"/>
      <c r="D34" s="80"/>
    </row>
    <row r="35" spans="1:4" s="142" customFormat="1" ht="20" customHeight="1" x14ac:dyDescent="0.15">
      <c r="A35" s="137"/>
      <c r="B35" s="82" t="s">
        <v>39</v>
      </c>
      <c r="C35" s="65"/>
      <c r="D35" s="80"/>
    </row>
    <row r="36" spans="1:4" ht="16" x14ac:dyDescent="0.15">
      <c r="B36" s="85">
        <v>8</v>
      </c>
      <c r="C36" s="189" t="s">
        <v>89</v>
      </c>
      <c r="D36" s="80"/>
    </row>
    <row r="37" spans="1:4" ht="35.25" customHeight="1" x14ac:dyDescent="0.15">
      <c r="B37" s="82" t="s">
        <v>114</v>
      </c>
      <c r="C37" s="65"/>
      <c r="D37" s="65"/>
    </row>
    <row r="38" spans="1:4" ht="16" x14ac:dyDescent="0.15">
      <c r="B38" s="85">
        <v>50</v>
      </c>
      <c r="C38" s="189" t="s">
        <v>115</v>
      </c>
      <c r="D38" s="65"/>
    </row>
    <row r="39" spans="1:4" ht="15.75" customHeight="1" x14ac:dyDescent="0.15">
      <c r="B39" s="196" t="s">
        <v>85</v>
      </c>
      <c r="C39" s="65"/>
      <c r="D39" s="80"/>
    </row>
    <row r="40" spans="1:4" ht="16" x14ac:dyDescent="0.15">
      <c r="B40" s="200">
        <f>B36*B38/100</f>
        <v>4</v>
      </c>
      <c r="C40" s="189" t="s">
        <v>89</v>
      </c>
      <c r="D40" s="80"/>
    </row>
    <row r="41" spans="1:4" ht="17" x14ac:dyDescent="0.15">
      <c r="B41" s="196" t="s">
        <v>86</v>
      </c>
      <c r="C41" s="190"/>
      <c r="D41" s="80"/>
    </row>
    <row r="42" spans="1:4" ht="16" x14ac:dyDescent="0.15">
      <c r="B42" s="200">
        <f>B36-B40</f>
        <v>4</v>
      </c>
      <c r="C42" s="189" t="s">
        <v>89</v>
      </c>
      <c r="D42" s="80"/>
    </row>
    <row r="43" spans="1:4" ht="17" x14ac:dyDescent="0.15">
      <c r="B43" s="81" t="s">
        <v>87</v>
      </c>
      <c r="C43" s="65"/>
      <c r="D43" s="80"/>
    </row>
    <row r="44" spans="1:4" ht="17.25" customHeight="1" x14ac:dyDescent="0.15">
      <c r="B44" s="201">
        <f>B40*B32</f>
        <v>864</v>
      </c>
      <c r="C44" s="191" t="s">
        <v>116</v>
      </c>
      <c r="D44" s="65"/>
    </row>
    <row r="45" spans="1:4" ht="16" x14ac:dyDescent="0.15">
      <c r="B45" s="63"/>
      <c r="C45" s="48"/>
      <c r="D45" s="65"/>
    </row>
    <row r="46" spans="1:4" ht="17" x14ac:dyDescent="0.15">
      <c r="B46" s="64" t="s">
        <v>88</v>
      </c>
      <c r="C46" s="45"/>
      <c r="D46" s="65"/>
    </row>
    <row r="47" spans="1:4" ht="16" x14ac:dyDescent="0.15">
      <c r="B47" s="146">
        <v>8</v>
      </c>
      <c r="C47" s="190" t="s">
        <v>89</v>
      </c>
      <c r="D47" s="65"/>
    </row>
    <row r="48" spans="1:4" ht="16" x14ac:dyDescent="0.15">
      <c r="B48" s="65"/>
      <c r="C48" s="65"/>
      <c r="D48" s="65"/>
    </row>
    <row r="49" spans="2:4" ht="16" x14ac:dyDescent="0.15">
      <c r="B49" s="83" t="s">
        <v>90</v>
      </c>
      <c r="C49" s="65"/>
      <c r="D49" s="65"/>
    </row>
    <row r="50" spans="2:4" ht="20" customHeight="1" x14ac:dyDescent="0.15">
      <c r="B50" s="84" t="s">
        <v>91</v>
      </c>
      <c r="C50" s="194">
        <f>365*24</f>
        <v>8760</v>
      </c>
      <c r="D50" s="65" t="s">
        <v>18</v>
      </c>
    </row>
    <row r="51" spans="2:4" ht="20" customHeight="1" x14ac:dyDescent="0.15">
      <c r="B51" s="193" t="s">
        <v>117</v>
      </c>
      <c r="C51" s="194">
        <f>B44</f>
        <v>864</v>
      </c>
      <c r="D51" s="65" t="s">
        <v>18</v>
      </c>
    </row>
    <row r="52" spans="2:4" ht="35.25" customHeight="1" x14ac:dyDescent="0.15">
      <c r="B52" s="81" t="s">
        <v>118</v>
      </c>
      <c r="C52" s="194">
        <f>B42*B32+D29</f>
        <v>936</v>
      </c>
      <c r="D52" s="49" t="s">
        <v>18</v>
      </c>
    </row>
    <row r="53" spans="2:4" ht="20" customHeight="1" x14ac:dyDescent="0.15">
      <c r="B53" s="196" t="s">
        <v>190</v>
      </c>
      <c r="C53" s="194">
        <f>B47*(365-B20)</f>
        <v>1800</v>
      </c>
      <c r="D53" s="49" t="s">
        <v>18</v>
      </c>
    </row>
    <row r="54" spans="2:4" ht="20" customHeight="1" x14ac:dyDescent="0.15">
      <c r="B54" s="84" t="s">
        <v>174</v>
      </c>
      <c r="C54" s="194">
        <f>+(24-B36-B47)*(B32+B29)</f>
        <v>1800</v>
      </c>
      <c r="D54" s="49" t="s">
        <v>18</v>
      </c>
    </row>
    <row r="55" spans="2:4" ht="20" customHeight="1" x14ac:dyDescent="0.15">
      <c r="B55" s="84" t="s">
        <v>92</v>
      </c>
      <c r="C55" s="194">
        <f>D20</f>
        <v>3360</v>
      </c>
      <c r="D55" s="49" t="s">
        <v>18</v>
      </c>
    </row>
    <row r="56" spans="2:4" x14ac:dyDescent="0.15">
      <c r="B56" s="138"/>
      <c r="C56" s="144"/>
      <c r="D56" s="144"/>
    </row>
    <row r="57" spans="2:4" x14ac:dyDescent="0.15">
      <c r="B57" s="138"/>
      <c r="C57" s="138"/>
      <c r="D57" s="138"/>
    </row>
    <row r="58" spans="2:4" x14ac:dyDescent="0.15">
      <c r="B58" s="138"/>
      <c r="C58" s="138"/>
      <c r="D58" s="144"/>
    </row>
    <row r="59" spans="2:4" ht="16" x14ac:dyDescent="0.15">
      <c r="B59" s="138"/>
      <c r="C59" s="145"/>
      <c r="D59" s="138"/>
    </row>
    <row r="60" spans="2:4" x14ac:dyDescent="0.15">
      <c r="B60" s="138"/>
      <c r="C60" s="138"/>
      <c r="D60" s="138"/>
    </row>
    <row r="61" spans="2:4" x14ac:dyDescent="0.15">
      <c r="B61" s="138"/>
      <c r="C61" s="138"/>
      <c r="D61" s="138"/>
    </row>
    <row r="62" spans="2:4" x14ac:dyDescent="0.15">
      <c r="B62" s="138"/>
      <c r="C62" s="138"/>
      <c r="D62" s="138"/>
    </row>
    <row r="63" spans="2:4" x14ac:dyDescent="0.15">
      <c r="B63" s="138"/>
      <c r="C63" s="138"/>
      <c r="D63" s="138"/>
    </row>
    <row r="64" spans="2:4" x14ac:dyDescent="0.15">
      <c r="B64" s="138"/>
      <c r="C64" s="138"/>
      <c r="D64" s="138"/>
    </row>
    <row r="65" spans="2:4" x14ac:dyDescent="0.15">
      <c r="B65" s="138"/>
      <c r="C65" s="138"/>
      <c r="D65" s="138"/>
    </row>
    <row r="66" spans="2:4" x14ac:dyDescent="0.15">
      <c r="B66" s="138"/>
      <c r="C66" s="138"/>
      <c r="D66" s="138"/>
    </row>
    <row r="67" spans="2:4" x14ac:dyDescent="0.15">
      <c r="B67" s="138"/>
      <c r="C67" s="138"/>
      <c r="D67" s="138"/>
    </row>
    <row r="68" spans="2:4" x14ac:dyDescent="0.15">
      <c r="B68" s="138"/>
      <c r="C68" s="138"/>
      <c r="D68" s="138"/>
    </row>
    <row r="69" spans="2:4" x14ac:dyDescent="0.15">
      <c r="B69" s="138"/>
      <c r="C69" s="138"/>
      <c r="D69" s="138"/>
    </row>
    <row r="70" spans="2:4" x14ac:dyDescent="0.15">
      <c r="B70" s="138"/>
      <c r="C70" s="138"/>
      <c r="D70" s="138"/>
    </row>
    <row r="71" spans="2:4" x14ac:dyDescent="0.15">
      <c r="B71" s="138"/>
      <c r="C71" s="138"/>
      <c r="D71" s="138"/>
    </row>
    <row r="72" spans="2:4" x14ac:dyDescent="0.15">
      <c r="B72" s="138"/>
      <c r="C72" s="138"/>
      <c r="D72" s="138"/>
    </row>
    <row r="73" spans="2:4" x14ac:dyDescent="0.15">
      <c r="B73" s="138"/>
      <c r="C73" s="138"/>
      <c r="D73" s="138"/>
    </row>
    <row r="74" spans="2:4" x14ac:dyDescent="0.15">
      <c r="B74" s="138"/>
      <c r="C74" s="138"/>
      <c r="D74" s="138"/>
    </row>
    <row r="75" spans="2:4" x14ac:dyDescent="0.15">
      <c r="B75" s="138"/>
      <c r="C75" s="138"/>
      <c r="D75" s="138"/>
    </row>
    <row r="76" spans="2:4" x14ac:dyDescent="0.15">
      <c r="B76" s="138"/>
      <c r="C76" s="138"/>
      <c r="D76" s="138"/>
    </row>
    <row r="77" spans="2:4" x14ac:dyDescent="0.15">
      <c r="B77" s="138"/>
      <c r="C77" s="138"/>
      <c r="D77" s="138"/>
    </row>
    <row r="78" spans="2:4" x14ac:dyDescent="0.15">
      <c r="B78" s="138"/>
      <c r="C78" s="138"/>
      <c r="D78" s="138"/>
    </row>
    <row r="79" spans="2:4" x14ac:dyDescent="0.15">
      <c r="B79" s="138"/>
      <c r="C79" s="138"/>
      <c r="D79" s="138"/>
    </row>
    <row r="80" spans="2:4" x14ac:dyDescent="0.15">
      <c r="B80" s="138"/>
      <c r="C80" s="138"/>
      <c r="D80" s="138"/>
    </row>
    <row r="81" spans="2:4" x14ac:dyDescent="0.15">
      <c r="B81" s="138"/>
      <c r="C81" s="138"/>
      <c r="D81" s="138"/>
    </row>
    <row r="82" spans="2:4" x14ac:dyDescent="0.15">
      <c r="B82" s="138"/>
      <c r="C82" s="138"/>
      <c r="D82" s="138"/>
    </row>
    <row r="83" spans="2:4" x14ac:dyDescent="0.15">
      <c r="B83" s="138"/>
      <c r="C83" s="138"/>
      <c r="D83" s="138"/>
    </row>
    <row r="84" spans="2:4" x14ac:dyDescent="0.15">
      <c r="B84" s="138"/>
      <c r="C84" s="138"/>
      <c r="D84" s="138"/>
    </row>
  </sheetData>
  <sheetProtection algorithmName="SHA-512" hashValue="f0ytv5jUDPzWB9i88+knHyCLlPdmashUJtnT3oSlnb966yxlvWZLJxVog1PF+X7Ie/mEUvwkOy0DYqUguzxLIg==" saltValue="V3H0bDnGXEomsc7wwNrm3Q==" spinCount="100000" sheet="1" objects="1" scenarios="1" selectLockedCells="1"/>
  <phoneticPr fontId="0" type="noConversion"/>
  <conditionalFormatting sqref="L3:L4">
    <cfRule type="cellIs" dxfId="0" priority="1" stopIfTrue="1" operator="equal">
      <formula>"E"</formula>
    </cfRule>
  </conditionalFormatting>
  <pageMargins left="0.78740157499999996" right="0.78740157499999996" top="0.984251969" bottom="0.984251969" header="0" footer="0"/>
  <pageSetup paperSize="9" orientation="portrait" horizontalDpi="300" verticalDpi="300"/>
  <drawing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6"/>
  <sheetViews>
    <sheetView zoomScaleNormal="100" zoomScalePageLayoutView="115" workbookViewId="0">
      <pane ySplit="7" topLeftCell="A8" activePane="bottomLeft" state="frozen"/>
      <selection activeCell="C14" sqref="C14"/>
      <selection pane="bottomLeft" activeCell="B11" sqref="B11"/>
    </sheetView>
  </sheetViews>
  <sheetFormatPr baseColWidth="10" defaultColWidth="11.5" defaultRowHeight="13" x14ac:dyDescent="0.15"/>
  <cols>
    <col min="1" max="1" width="5.1640625" style="86" customWidth="1"/>
    <col min="2" max="2" width="116.33203125" style="150" customWidth="1"/>
    <col min="3" max="3" width="16.33203125" style="151" customWidth="1"/>
    <col min="4" max="4" width="29.5" style="150" customWidth="1"/>
    <col min="5" max="16384" width="11.5" style="151"/>
  </cols>
  <sheetData>
    <row r="1" spans="1:6" ht="55.5" customHeight="1" x14ac:dyDescent="0.15"/>
    <row r="2" spans="1:6" ht="23.25" customHeight="1" x14ac:dyDescent="0.15">
      <c r="B2" s="152"/>
      <c r="C2" s="153"/>
      <c r="D2" s="154"/>
    </row>
    <row r="3" spans="1:6" ht="23.25" customHeight="1" x14ac:dyDescent="0.15">
      <c r="B3" s="152"/>
      <c r="C3" s="153"/>
      <c r="D3" s="154"/>
    </row>
    <row r="4" spans="1:6" ht="24" customHeight="1" x14ac:dyDescent="0.2">
      <c r="B4" s="155" t="s">
        <v>160</v>
      </c>
      <c r="C4" s="156"/>
      <c r="D4" s="157"/>
    </row>
    <row r="5" spans="1:6" x14ac:dyDescent="0.15">
      <c r="B5" s="154"/>
      <c r="C5" s="153"/>
      <c r="D5" s="154"/>
    </row>
    <row r="6" spans="1:6" ht="22" x14ac:dyDescent="0.15">
      <c r="B6" s="158" t="s">
        <v>58</v>
      </c>
      <c r="C6" s="153"/>
      <c r="D6" s="154"/>
    </row>
    <row r="7" spans="1:6" s="162" customFormat="1" ht="16.5" customHeight="1" x14ac:dyDescent="0.15">
      <c r="A7" s="86"/>
      <c r="B7" s="159"/>
      <c r="C7" s="160"/>
      <c r="D7" s="161"/>
    </row>
    <row r="8" spans="1:6" ht="17" x14ac:dyDescent="0.2">
      <c r="B8" s="39" t="s">
        <v>59</v>
      </c>
      <c r="C8" s="98"/>
      <c r="D8" s="163"/>
      <c r="E8" s="164"/>
      <c r="F8" s="164"/>
    </row>
    <row r="9" spans="1:6" ht="16" x14ac:dyDescent="0.2">
      <c r="B9" s="202">
        <f>+'Nb d''heures de travail par an'!B44</f>
        <v>864</v>
      </c>
      <c r="C9" s="165" t="s">
        <v>18</v>
      </c>
      <c r="D9" s="163"/>
      <c r="F9" s="164"/>
    </row>
    <row r="10" spans="1:6" ht="17" x14ac:dyDescent="0.2">
      <c r="B10" s="39" t="s">
        <v>168</v>
      </c>
      <c r="C10" s="166"/>
      <c r="D10" s="154"/>
      <c r="E10" s="164"/>
      <c r="F10" s="164"/>
    </row>
    <row r="11" spans="1:6" ht="16" x14ac:dyDescent="0.2">
      <c r="B11" s="147">
        <v>419</v>
      </c>
      <c r="C11" s="165" t="s">
        <v>163</v>
      </c>
      <c r="D11" s="154"/>
      <c r="E11" s="164"/>
      <c r="F11" s="164"/>
    </row>
    <row r="12" spans="1:6" ht="17" x14ac:dyDescent="0.2">
      <c r="B12" s="39" t="s">
        <v>169</v>
      </c>
      <c r="C12" s="98"/>
      <c r="D12" s="154"/>
    </row>
    <row r="13" spans="1:6" ht="16" x14ac:dyDescent="0.2">
      <c r="B13" s="148">
        <v>0.15</v>
      </c>
      <c r="C13" s="165" t="s">
        <v>164</v>
      </c>
      <c r="D13" s="154"/>
    </row>
    <row r="14" spans="1:6" ht="17" x14ac:dyDescent="0.2">
      <c r="B14" s="39" t="s">
        <v>60</v>
      </c>
      <c r="C14" s="132"/>
      <c r="D14" s="154"/>
    </row>
    <row r="15" spans="1:6" ht="16" x14ac:dyDescent="0.2">
      <c r="B15" s="197">
        <f>B11*B13</f>
        <v>62.849999999999994</v>
      </c>
      <c r="C15" s="165" t="s">
        <v>1</v>
      </c>
      <c r="D15" s="154"/>
    </row>
    <row r="16" spans="1:6" ht="17" x14ac:dyDescent="0.2">
      <c r="B16" s="39" t="s">
        <v>93</v>
      </c>
      <c r="C16" s="98"/>
      <c r="D16" s="153"/>
    </row>
    <row r="17" spans="2:4" ht="16" x14ac:dyDescent="0.2">
      <c r="B17" s="197">
        <f>B9*B11*B13</f>
        <v>54302.400000000001</v>
      </c>
      <c r="C17" s="165" t="s">
        <v>1</v>
      </c>
      <c r="D17" s="153"/>
    </row>
    <row r="18" spans="2:4" ht="17" x14ac:dyDescent="0.2">
      <c r="B18" s="39" t="s">
        <v>94</v>
      </c>
      <c r="C18" s="98"/>
      <c r="D18" s="153"/>
    </row>
    <row r="19" spans="2:4" ht="16" x14ac:dyDescent="0.2">
      <c r="B19" s="202">
        <f ca="1">Charges!B56</f>
        <v>28435.923809519179</v>
      </c>
      <c r="C19" s="165" t="s">
        <v>17</v>
      </c>
      <c r="D19" s="153"/>
    </row>
    <row r="20" spans="2:4" ht="17" x14ac:dyDescent="0.2">
      <c r="B20" s="39" t="s">
        <v>95</v>
      </c>
      <c r="C20" s="98"/>
      <c r="D20" s="153"/>
    </row>
    <row r="21" spans="2:4" ht="16" x14ac:dyDescent="0.2">
      <c r="B21" s="197">
        <f ca="1">B17-B19</f>
        <v>25866.476190480822</v>
      </c>
      <c r="C21" s="165" t="s">
        <v>17</v>
      </c>
      <c r="D21" s="153"/>
    </row>
    <row r="22" spans="2:4" ht="17" x14ac:dyDescent="0.2">
      <c r="B22" s="39" t="s">
        <v>57</v>
      </c>
      <c r="C22" s="192"/>
      <c r="D22" s="153"/>
    </row>
    <row r="23" spans="2:4" ht="16" x14ac:dyDescent="0.2">
      <c r="B23" s="149">
        <v>12</v>
      </c>
      <c r="C23" s="165" t="s">
        <v>61</v>
      </c>
      <c r="D23" s="153"/>
    </row>
    <row r="24" spans="2:4" ht="17" x14ac:dyDescent="0.2">
      <c r="B24" s="168" t="s">
        <v>96</v>
      </c>
      <c r="C24" s="192"/>
      <c r="D24" s="153"/>
    </row>
    <row r="25" spans="2:4" ht="16" x14ac:dyDescent="0.2">
      <c r="B25" s="169">
        <f ca="1">B21/B23</f>
        <v>2155.5396825400685</v>
      </c>
      <c r="C25" s="165" t="s">
        <v>15</v>
      </c>
      <c r="D25" s="153"/>
    </row>
    <row r="26" spans="2:4" ht="17" x14ac:dyDescent="0.2">
      <c r="B26" s="39" t="s">
        <v>62</v>
      </c>
      <c r="C26" s="98"/>
      <c r="D26" s="153"/>
    </row>
    <row r="27" spans="2:4" ht="16" x14ac:dyDescent="0.2">
      <c r="B27" s="147">
        <v>6</v>
      </c>
      <c r="C27" s="167" t="s">
        <v>0</v>
      </c>
      <c r="D27" s="170"/>
    </row>
    <row r="28" spans="2:4" ht="17" x14ac:dyDescent="0.2">
      <c r="B28" s="39" t="s">
        <v>63</v>
      </c>
      <c r="C28" s="98"/>
      <c r="D28" s="153"/>
    </row>
    <row r="29" spans="2:4" ht="16" x14ac:dyDescent="0.2">
      <c r="B29" s="197">
        <f ca="1">B21*B27/100</f>
        <v>1551.9885714288494</v>
      </c>
      <c r="C29" s="165" t="s">
        <v>17</v>
      </c>
      <c r="D29" s="153"/>
    </row>
    <row r="30" spans="2:4" ht="17" x14ac:dyDescent="0.2">
      <c r="B30" s="39" t="s">
        <v>64</v>
      </c>
      <c r="C30" s="98"/>
      <c r="D30" s="153"/>
    </row>
    <row r="31" spans="2:4" ht="16" x14ac:dyDescent="0.2">
      <c r="B31" s="197">
        <f ca="1">B21-B29</f>
        <v>24314.487619051972</v>
      </c>
      <c r="C31" s="165" t="s">
        <v>17</v>
      </c>
      <c r="D31" s="153"/>
    </row>
    <row r="32" spans="2:4" ht="17" x14ac:dyDescent="0.2">
      <c r="B32" s="168" t="s">
        <v>65</v>
      </c>
      <c r="C32" s="171"/>
      <c r="D32" s="153"/>
    </row>
    <row r="33" spans="2:4" ht="16" x14ac:dyDescent="0.2">
      <c r="B33" s="169">
        <f ca="1">B31/B23</f>
        <v>2026.2073015876642</v>
      </c>
      <c r="C33" s="165" t="s">
        <v>15</v>
      </c>
      <c r="D33" s="153"/>
    </row>
    <row r="34" spans="2:4" x14ac:dyDescent="0.15">
      <c r="B34" s="172"/>
      <c r="C34" s="173"/>
      <c r="D34" s="153"/>
    </row>
    <row r="35" spans="2:4" ht="16" x14ac:dyDescent="0.2">
      <c r="B35" s="154"/>
      <c r="C35" s="98"/>
      <c r="D35" s="154"/>
    </row>
    <row r="36" spans="2:4" x14ac:dyDescent="0.15">
      <c r="B36" s="174"/>
      <c r="C36" s="153"/>
      <c r="D36" s="154"/>
    </row>
    <row r="39" spans="2:4" ht="16" x14ac:dyDescent="0.15">
      <c r="B39" s="52"/>
    </row>
    <row r="56" spans="3:3" ht="16" x14ac:dyDescent="0.2">
      <c r="C56" s="175"/>
    </row>
  </sheetData>
  <sheetProtection algorithmName="SHA-512" hashValue="vIQ8SRA26xu1110LHt93xBXpcgRtm5npSUVuNFcVKNlsVF89Axa0FxrmldHDK/xDHIaFp3yLNZId7g0NX7zwXw==" saltValue="zR0YTwjFASBFyMmtDrlrFg==" spinCount="100000" sheet="1" objects="1" scenarios="1" selectLockedCells="1"/>
  <phoneticPr fontId="0" type="noConversion"/>
  <pageMargins left="0.78740157499999996" right="0.78740157499999996" top="0.984251969" bottom="0.984251969" header="0" footer="0"/>
  <pageSetup paperSize="9" orientation="landscape" horizontalDpi="300" verticalDpi="300"/>
  <drawing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1"/>
  <sheetViews>
    <sheetView zoomScaleNormal="100" zoomScalePageLayoutView="115" workbookViewId="0">
      <pane ySplit="9" topLeftCell="A10" activePane="bottomLeft" state="frozen"/>
      <selection activeCell="C14" sqref="C14"/>
      <selection pane="bottomLeft" activeCell="B11" sqref="B11"/>
    </sheetView>
  </sheetViews>
  <sheetFormatPr baseColWidth="10" defaultColWidth="11.5" defaultRowHeight="13" x14ac:dyDescent="0.15"/>
  <cols>
    <col min="1" max="1" width="5.1640625" style="1" customWidth="1"/>
    <col min="2" max="2" width="116.5" style="1" customWidth="1"/>
    <col min="3" max="3" width="15.6640625" style="1" customWidth="1"/>
    <col min="4" max="4" width="9" style="1" customWidth="1"/>
    <col min="5" max="16384" width="11.5" style="1"/>
  </cols>
  <sheetData>
    <row r="1" spans="1:6" ht="55.5" customHeight="1" x14ac:dyDescent="0.15"/>
    <row r="2" spans="1:6" ht="24.75" customHeight="1" x14ac:dyDescent="0.15">
      <c r="B2" s="4"/>
      <c r="C2" s="4"/>
      <c r="D2" s="4"/>
      <c r="E2" s="4"/>
      <c r="F2" s="4"/>
    </row>
    <row r="3" spans="1:6" ht="24.75" customHeight="1" x14ac:dyDescent="0.15">
      <c r="B3" s="4"/>
      <c r="C3" s="4"/>
      <c r="D3" s="4"/>
      <c r="E3" s="4"/>
      <c r="F3" s="4"/>
    </row>
    <row r="4" spans="1:6" ht="16" x14ac:dyDescent="0.2">
      <c r="B4" s="53" t="s">
        <v>162</v>
      </c>
      <c r="C4" s="4"/>
      <c r="D4" s="4"/>
      <c r="E4" s="4"/>
      <c r="F4" s="4"/>
    </row>
    <row r="5" spans="1:6" ht="16" x14ac:dyDescent="0.2">
      <c r="B5" s="9"/>
      <c r="C5" s="4"/>
      <c r="D5" s="4"/>
      <c r="E5" s="4"/>
      <c r="F5" s="4"/>
    </row>
    <row r="6" spans="1:6" ht="35.25" customHeight="1" x14ac:dyDescent="0.2">
      <c r="B6" s="261" t="s">
        <v>156</v>
      </c>
      <c r="C6" s="261"/>
      <c r="D6" s="261"/>
      <c r="E6" s="261"/>
      <c r="F6" s="261"/>
    </row>
    <row r="7" spans="1:6" x14ac:dyDescent="0.15">
      <c r="B7" s="13"/>
      <c r="C7" s="4"/>
      <c r="D7" s="4"/>
      <c r="E7" s="4"/>
      <c r="F7" s="4"/>
    </row>
    <row r="8" spans="1:6" ht="21" x14ac:dyDescent="0.25">
      <c r="B8" s="32" t="s">
        <v>99</v>
      </c>
      <c r="C8" s="4"/>
      <c r="D8" s="4"/>
      <c r="E8" s="4"/>
      <c r="F8" s="4"/>
    </row>
    <row r="9" spans="1:6" s="2" customFormat="1" ht="21" x14ac:dyDescent="0.15">
      <c r="A9" s="1"/>
      <c r="B9" s="31"/>
      <c r="C9" s="14"/>
      <c r="D9" s="15"/>
      <c r="E9" s="14"/>
      <c r="F9" s="16"/>
    </row>
    <row r="10" spans="1:6" ht="15" customHeight="1" x14ac:dyDescent="0.2">
      <c r="B10" s="10" t="s">
        <v>14</v>
      </c>
      <c r="C10" s="6"/>
      <c r="D10" s="4"/>
      <c r="E10" s="4"/>
      <c r="F10" s="4"/>
    </row>
    <row r="11" spans="1:6" ht="16" x14ac:dyDescent="0.2">
      <c r="B11" s="209">
        <v>2500</v>
      </c>
      <c r="C11" s="208" t="s">
        <v>15</v>
      </c>
      <c r="D11" s="4"/>
      <c r="E11" s="4"/>
      <c r="F11" s="4"/>
    </row>
    <row r="12" spans="1:6" ht="17" x14ac:dyDescent="0.2">
      <c r="B12" s="10" t="s">
        <v>57</v>
      </c>
      <c r="C12" s="17"/>
      <c r="D12" s="4"/>
      <c r="E12" s="4"/>
      <c r="F12" s="4"/>
    </row>
    <row r="13" spans="1:6" ht="16" x14ac:dyDescent="0.2">
      <c r="B13" s="180">
        <f>Revenu!B23</f>
        <v>12</v>
      </c>
      <c r="C13" s="208" t="s">
        <v>61</v>
      </c>
      <c r="D13" s="4"/>
      <c r="E13" s="4"/>
      <c r="F13" s="4"/>
    </row>
    <row r="14" spans="1:6" ht="17" x14ac:dyDescent="0.2">
      <c r="B14" s="10" t="s">
        <v>16</v>
      </c>
      <c r="C14" s="6"/>
      <c r="D14" s="4"/>
      <c r="E14" s="4"/>
      <c r="F14" s="4"/>
    </row>
    <row r="15" spans="1:6" ht="16" x14ac:dyDescent="0.2">
      <c r="B15" s="22">
        <f>B11*B13</f>
        <v>30000</v>
      </c>
      <c r="C15" s="208" t="s">
        <v>17</v>
      </c>
      <c r="D15" s="4"/>
      <c r="E15" s="4"/>
      <c r="F15" s="4"/>
    </row>
    <row r="16" spans="1:6" ht="17" x14ac:dyDescent="0.2">
      <c r="B16" s="10" t="s">
        <v>62</v>
      </c>
      <c r="C16" s="6"/>
      <c r="D16" s="4"/>
      <c r="E16" s="4"/>
      <c r="F16" s="4"/>
    </row>
    <row r="17" spans="2:6" ht="16" x14ac:dyDescent="0.2">
      <c r="B17" s="184">
        <f>Revenu!B27</f>
        <v>6</v>
      </c>
      <c r="C17" s="208" t="s">
        <v>0</v>
      </c>
      <c r="D17" s="4"/>
      <c r="E17" s="4"/>
      <c r="F17" s="4"/>
    </row>
    <row r="18" spans="2:6" ht="17" x14ac:dyDescent="0.2">
      <c r="B18" s="10" t="s">
        <v>159</v>
      </c>
      <c r="C18" s="5"/>
      <c r="D18" s="4"/>
      <c r="E18" s="4"/>
      <c r="F18" s="4"/>
    </row>
    <row r="19" spans="2:6" ht="16" x14ac:dyDescent="0.2">
      <c r="B19" s="22">
        <f>+B15/(1-B17/100)</f>
        <v>31914.89361702128</v>
      </c>
      <c r="C19" s="208" t="s">
        <v>17</v>
      </c>
      <c r="D19" s="4"/>
      <c r="E19" s="4"/>
      <c r="F19" s="4"/>
    </row>
    <row r="20" spans="2:6" ht="17" x14ac:dyDescent="0.2">
      <c r="B20" s="10" t="s">
        <v>97</v>
      </c>
      <c r="C20" s="6"/>
      <c r="D20" s="4"/>
      <c r="E20" s="4"/>
      <c r="F20" s="4"/>
    </row>
    <row r="21" spans="2:6" ht="16" x14ac:dyDescent="0.2">
      <c r="B21" s="18">
        <f ca="1">+Charges!B56</f>
        <v>28435.923809519179</v>
      </c>
      <c r="C21" s="208" t="s">
        <v>17</v>
      </c>
      <c r="D21" s="4"/>
      <c r="E21" s="4"/>
      <c r="F21" s="4"/>
    </row>
    <row r="22" spans="2:6" ht="17" x14ac:dyDescent="0.2">
      <c r="B22" s="10" t="s">
        <v>100</v>
      </c>
      <c r="C22" s="6"/>
      <c r="D22" s="4"/>
      <c r="E22" s="4"/>
      <c r="F22" s="4"/>
    </row>
    <row r="23" spans="2:6" ht="16" x14ac:dyDescent="0.2">
      <c r="B23" s="22">
        <f ca="1">+B19+B21</f>
        <v>60350.81742654046</v>
      </c>
      <c r="C23" s="208" t="s">
        <v>17</v>
      </c>
      <c r="D23" s="4"/>
      <c r="E23" s="4"/>
      <c r="F23" s="4"/>
    </row>
    <row r="24" spans="2:6" ht="17" x14ac:dyDescent="0.2">
      <c r="B24" s="10" t="s">
        <v>101</v>
      </c>
      <c r="C24" s="6"/>
      <c r="D24" s="4"/>
      <c r="E24" s="4"/>
      <c r="F24" s="4"/>
    </row>
    <row r="25" spans="2:6" ht="16" x14ac:dyDescent="0.2">
      <c r="B25" s="18">
        <f>+'Nb d''heures de travail par an'!B44</f>
        <v>864</v>
      </c>
      <c r="C25" s="208" t="s">
        <v>18</v>
      </c>
      <c r="D25" s="4"/>
      <c r="E25" s="4"/>
      <c r="F25" s="4"/>
    </row>
    <row r="26" spans="2:6" ht="17" x14ac:dyDescent="0.2">
      <c r="B26" s="10" t="s">
        <v>168</v>
      </c>
      <c r="C26" s="6"/>
      <c r="D26" s="4"/>
      <c r="E26" s="4"/>
      <c r="F26" s="4"/>
    </row>
    <row r="27" spans="2:6" ht="16" x14ac:dyDescent="0.2">
      <c r="B27" s="19">
        <f>+Revenu!B11</f>
        <v>419</v>
      </c>
      <c r="C27" s="208" t="s">
        <v>163</v>
      </c>
      <c r="D27" s="4"/>
      <c r="E27" s="4"/>
      <c r="F27" s="4"/>
    </row>
    <row r="28" spans="2:6" ht="17" x14ac:dyDescent="0.2">
      <c r="B28" s="10" t="s">
        <v>165</v>
      </c>
      <c r="C28" s="6"/>
      <c r="D28" s="4"/>
      <c r="E28" s="4"/>
      <c r="F28" s="4"/>
    </row>
    <row r="29" spans="2:6" ht="16" x14ac:dyDescent="0.2">
      <c r="B29" s="22">
        <f>B25*B27</f>
        <v>362016</v>
      </c>
      <c r="C29" s="208" t="s">
        <v>178</v>
      </c>
      <c r="D29" s="4"/>
      <c r="E29" s="4"/>
      <c r="F29" s="4"/>
    </row>
    <row r="30" spans="2:6" ht="17" x14ac:dyDescent="0.2">
      <c r="B30" s="11" t="s">
        <v>166</v>
      </c>
      <c r="C30" s="6"/>
      <c r="D30" s="4"/>
      <c r="E30" s="4"/>
      <c r="F30" s="4"/>
    </row>
    <row r="31" spans="2:6" ht="16" x14ac:dyDescent="0.2">
      <c r="B31" s="20">
        <f ca="1">B23/B29</f>
        <v>0.16670759697510734</v>
      </c>
      <c r="C31" s="208" t="s">
        <v>164</v>
      </c>
      <c r="D31" s="4"/>
      <c r="E31" s="4"/>
      <c r="F31" s="4"/>
    </row>
    <row r="32" spans="2:6" ht="17" x14ac:dyDescent="0.2">
      <c r="B32" s="11" t="s">
        <v>19</v>
      </c>
      <c r="C32" s="6"/>
      <c r="D32" s="4"/>
      <c r="E32" s="4"/>
      <c r="F32" s="4"/>
    </row>
    <row r="33" spans="2:6" ht="16" x14ac:dyDescent="0.2">
      <c r="B33" s="21">
        <f ca="1">+B23/B25</f>
        <v>69.850483132569977</v>
      </c>
      <c r="C33" s="208" t="s">
        <v>20</v>
      </c>
      <c r="D33" s="4"/>
      <c r="E33" s="4"/>
      <c r="F33" s="4"/>
    </row>
    <row r="34" spans="2:6" ht="17" x14ac:dyDescent="0.2">
      <c r="B34" s="11" t="s">
        <v>167</v>
      </c>
      <c r="C34" s="6"/>
      <c r="D34" s="4"/>
      <c r="E34" s="4"/>
      <c r="F34" s="4"/>
    </row>
    <row r="35" spans="2:6" ht="16" x14ac:dyDescent="0.2">
      <c r="B35" s="22">
        <f>+B29/12</f>
        <v>30168</v>
      </c>
      <c r="C35" s="208" t="s">
        <v>178</v>
      </c>
      <c r="D35" s="4"/>
      <c r="E35" s="4"/>
      <c r="F35" s="4"/>
    </row>
    <row r="36" spans="2:6" x14ac:dyDescent="0.15">
      <c r="B36" s="4"/>
      <c r="C36" s="4"/>
      <c r="D36" s="4"/>
      <c r="E36" s="4"/>
      <c r="F36" s="4"/>
    </row>
    <row r="37" spans="2:6" x14ac:dyDescent="0.15">
      <c r="B37" s="4"/>
      <c r="C37" s="4"/>
      <c r="D37" s="4"/>
      <c r="E37" s="4"/>
      <c r="F37" s="4"/>
    </row>
    <row r="38" spans="2:6" x14ac:dyDescent="0.15">
      <c r="B38" s="4"/>
      <c r="C38" s="4"/>
      <c r="D38" s="4"/>
      <c r="E38" s="4"/>
      <c r="F38" s="4"/>
    </row>
    <row r="40" spans="2:6" ht="16" x14ac:dyDescent="0.2">
      <c r="C40" s="36"/>
    </row>
    <row r="41" spans="2:6" ht="16" x14ac:dyDescent="0.2">
      <c r="B41" s="36"/>
    </row>
  </sheetData>
  <sheetProtection algorithmName="SHA-512" hashValue="d/ulcvoyFYJU7M4SfFlC39j11ZVqX64qa98TpArodQXDZ7Ctt+PCDM8jvwbl816hLH/ueBICFM5fTb4vyjSNkQ==" saltValue="5ChT5DFn9u1kK+ZtpihiZw==" spinCount="100000" sheet="1" objects="1" scenarios="1" selectLockedCells="1"/>
  <mergeCells count="1">
    <mergeCell ref="B6:F6"/>
  </mergeCells>
  <phoneticPr fontId="0" type="noConversion"/>
  <pageMargins left="0.78740157499999996" right="0.78740157499999996" top="0.984251969" bottom="0.984251969" header="0" footer="0"/>
  <pageSetup paperSize="9" orientation="portrait" horizontalDpi="4294967292" verticalDpi="4294967292" r:id="rId1"/>
  <drawing r:id="rId2"/>
  <legacyDrawing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K63"/>
  <sheetViews>
    <sheetView workbookViewId="0">
      <selection activeCell="C8" sqref="C8"/>
    </sheetView>
  </sheetViews>
  <sheetFormatPr baseColWidth="10" defaultColWidth="11.5" defaultRowHeight="13" x14ac:dyDescent="0.15"/>
  <cols>
    <col min="1" max="1" width="5.1640625" style="1" customWidth="1"/>
    <col min="2" max="2" width="116.33203125" style="1" customWidth="1"/>
    <col min="3" max="3" width="10" style="1" customWidth="1"/>
    <col min="4" max="4" width="17" style="1" customWidth="1"/>
    <col min="5" max="5" width="18.1640625" style="1" customWidth="1"/>
    <col min="6" max="16384" width="11.5" style="1"/>
  </cols>
  <sheetData>
    <row r="1" spans="1:37" ht="55.5" customHeight="1" x14ac:dyDescent="0.15"/>
    <row r="2" spans="1:37" ht="20.25" customHeight="1" x14ac:dyDescent="0.15">
      <c r="B2" s="4"/>
      <c r="C2" s="4"/>
      <c r="D2" s="4"/>
      <c r="E2" s="4"/>
    </row>
    <row r="3" spans="1:37" ht="20.25" customHeight="1" x14ac:dyDescent="0.15">
      <c r="B3" s="4"/>
      <c r="C3" s="4"/>
      <c r="D3" s="4"/>
      <c r="E3" s="4"/>
    </row>
    <row r="4" spans="1:37" ht="26.25" customHeight="1" x14ac:dyDescent="0.2">
      <c r="B4" s="53" t="s">
        <v>230</v>
      </c>
      <c r="C4" s="23"/>
      <c r="D4" s="4"/>
      <c r="E4" s="4"/>
    </row>
    <row r="5" spans="1:37" ht="26.25" customHeight="1" x14ac:dyDescent="0.2">
      <c r="B5" s="9"/>
      <c r="C5" s="23"/>
      <c r="D5" s="4"/>
      <c r="E5" s="4"/>
    </row>
    <row r="6" spans="1:37" ht="16" x14ac:dyDescent="0.2">
      <c r="B6" s="12" t="s">
        <v>102</v>
      </c>
      <c r="C6" s="24"/>
      <c r="D6" s="4"/>
      <c r="E6" s="4"/>
    </row>
    <row r="7" spans="1:37" s="2" customFormat="1" ht="21" x14ac:dyDescent="0.15">
      <c r="A7" s="1"/>
      <c r="B7" s="31"/>
      <c r="C7" s="25"/>
      <c r="D7" s="14"/>
      <c r="E7" s="176"/>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row>
    <row r="8" spans="1:37" ht="30" customHeight="1" x14ac:dyDescent="0.15">
      <c r="B8" s="28" t="s">
        <v>14</v>
      </c>
      <c r="C8" s="205">
        <v>2500</v>
      </c>
      <c r="D8" s="198" t="s">
        <v>15</v>
      </c>
      <c r="E8" s="178"/>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row>
    <row r="9" spans="1:37" ht="30" customHeight="1" x14ac:dyDescent="0.15">
      <c r="B9" s="29" t="s">
        <v>66</v>
      </c>
      <c r="C9" s="180">
        <f>Revenu!B23</f>
        <v>12</v>
      </c>
      <c r="D9" s="199" t="s">
        <v>61</v>
      </c>
      <c r="E9" s="4"/>
    </row>
    <row r="10" spans="1:37" ht="30.75" customHeight="1" x14ac:dyDescent="0.15">
      <c r="B10" s="29" t="s">
        <v>16</v>
      </c>
      <c r="C10" s="183">
        <f>+C8*C9</f>
        <v>30000</v>
      </c>
      <c r="D10" s="199" t="s">
        <v>17</v>
      </c>
      <c r="E10" s="4"/>
    </row>
    <row r="11" spans="1:37" ht="30.75" customHeight="1" x14ac:dyDescent="0.15">
      <c r="B11" s="10" t="s">
        <v>62</v>
      </c>
      <c r="C11" s="181">
        <f>Revenu!B27</f>
        <v>6</v>
      </c>
      <c r="D11" s="199" t="s">
        <v>0</v>
      </c>
      <c r="E11" s="4"/>
    </row>
    <row r="12" spans="1:37" ht="30.75" customHeight="1" x14ac:dyDescent="0.15">
      <c r="B12" s="29" t="s">
        <v>157</v>
      </c>
      <c r="C12" s="183">
        <f ca="1">+C13*C11/100</f>
        <v>1914.8936170212767</v>
      </c>
      <c r="D12" s="199" t="s">
        <v>17</v>
      </c>
      <c r="E12" s="4"/>
    </row>
    <row r="13" spans="1:37" ht="30.75" customHeight="1" x14ac:dyDescent="0.15">
      <c r="B13" s="30" t="s">
        <v>158</v>
      </c>
      <c r="C13" s="183">
        <f ca="1">C10+C12</f>
        <v>31914.893617021276</v>
      </c>
      <c r="D13" s="199" t="s">
        <v>17</v>
      </c>
      <c r="E13" s="4"/>
    </row>
    <row r="14" spans="1:37" ht="30.75" customHeight="1" x14ac:dyDescent="0.15">
      <c r="B14" s="29" t="s">
        <v>129</v>
      </c>
      <c r="C14" s="26">
        <f ca="1">+Charges!B56</f>
        <v>28435.923809519179</v>
      </c>
      <c r="D14" s="199" t="s">
        <v>17</v>
      </c>
      <c r="E14" s="4"/>
    </row>
    <row r="15" spans="1:37" ht="30.75" customHeight="1" x14ac:dyDescent="0.15">
      <c r="B15" s="30" t="s">
        <v>29</v>
      </c>
      <c r="C15" s="183">
        <f ca="1">C13+C14</f>
        <v>60350.817426540452</v>
      </c>
      <c r="D15" s="199" t="s">
        <v>17</v>
      </c>
      <c r="E15" s="4"/>
    </row>
    <row r="16" spans="1:37" ht="30.75" customHeight="1" x14ac:dyDescent="0.15">
      <c r="B16" s="29" t="s">
        <v>170</v>
      </c>
      <c r="C16" s="203">
        <v>0.15</v>
      </c>
      <c r="D16" s="199" t="s">
        <v>164</v>
      </c>
      <c r="E16" s="4"/>
    </row>
    <row r="17" spans="2:5" ht="30.75" customHeight="1" x14ac:dyDescent="0.15">
      <c r="B17" s="29" t="s">
        <v>171</v>
      </c>
      <c r="C17" s="204">
        <v>419</v>
      </c>
      <c r="D17" s="199" t="s">
        <v>163</v>
      </c>
      <c r="E17" s="4"/>
    </row>
    <row r="18" spans="2:5" ht="30.75" customHeight="1" x14ac:dyDescent="0.15">
      <c r="B18" s="29" t="s">
        <v>30</v>
      </c>
      <c r="C18" s="206">
        <f>C17*C16</f>
        <v>62.849999999999994</v>
      </c>
      <c r="D18" s="199" t="s">
        <v>20</v>
      </c>
      <c r="E18" s="4"/>
    </row>
    <row r="19" spans="2:5" ht="30.75" customHeight="1" x14ac:dyDescent="0.15">
      <c r="B19" s="29" t="s">
        <v>31</v>
      </c>
      <c r="C19" s="183">
        <f ca="1">+C15/C18</f>
        <v>960.23575857661831</v>
      </c>
      <c r="D19" s="199" t="s">
        <v>18</v>
      </c>
      <c r="E19" s="4"/>
    </row>
    <row r="20" spans="2:5" ht="30.75" customHeight="1" x14ac:dyDescent="0.15">
      <c r="B20" s="29" t="s">
        <v>72</v>
      </c>
      <c r="C20" s="27">
        <f>'Nb d''heures de travail par an'!B32</f>
        <v>216</v>
      </c>
      <c r="D20" s="199" t="s">
        <v>32</v>
      </c>
      <c r="E20" s="4"/>
    </row>
    <row r="21" spans="2:5" ht="30.75" customHeight="1" x14ac:dyDescent="0.15">
      <c r="B21" s="29" t="s">
        <v>33</v>
      </c>
      <c r="C21" s="182">
        <f ca="1">C19/C20</f>
        <v>4.4455359193361961</v>
      </c>
      <c r="D21" s="199" t="s">
        <v>34</v>
      </c>
      <c r="E21" s="4"/>
    </row>
    <row r="22" spans="2:5" ht="30.75" customHeight="1" x14ac:dyDescent="0.15">
      <c r="B22" s="29" t="s">
        <v>71</v>
      </c>
      <c r="C22" s="27">
        <f>+'Nb d''heures de travail par an'!B38</f>
        <v>50</v>
      </c>
      <c r="D22" s="199" t="s">
        <v>0</v>
      </c>
      <c r="E22" s="4"/>
    </row>
    <row r="23" spans="2:5" ht="30.75" customHeight="1" x14ac:dyDescent="0.15">
      <c r="B23" s="30" t="s">
        <v>107</v>
      </c>
      <c r="C23" s="182">
        <f ca="1">C21/(C22/100)</f>
        <v>8.8910718386723921</v>
      </c>
      <c r="D23" s="199" t="s">
        <v>34</v>
      </c>
      <c r="E23" s="4"/>
    </row>
    <row r="24" spans="2:5" ht="30.75" customHeight="1" x14ac:dyDescent="0.15">
      <c r="B24" s="30" t="s">
        <v>75</v>
      </c>
      <c r="C24" s="182">
        <f ca="1">24-C23</f>
        <v>15.108928161327608</v>
      </c>
      <c r="D24" s="199" t="s">
        <v>34</v>
      </c>
      <c r="E24" s="4"/>
    </row>
    <row r="25" spans="2:5" ht="16" x14ac:dyDescent="0.2">
      <c r="B25" s="6"/>
      <c r="C25" s="6"/>
      <c r="D25" s="6"/>
      <c r="E25" s="4"/>
    </row>
    <row r="26" spans="2:5" x14ac:dyDescent="0.15">
      <c r="B26" s="4"/>
      <c r="C26" s="4"/>
      <c r="D26" s="4"/>
      <c r="E26" s="4"/>
    </row>
    <row r="42" spans="3:3" ht="16" x14ac:dyDescent="0.2">
      <c r="C42" s="36"/>
    </row>
    <row r="63" spans="3:3" ht="16" x14ac:dyDescent="0.2">
      <c r="C63" s="3"/>
    </row>
  </sheetData>
  <sheetProtection algorithmName="SHA-512" hashValue="isoNcWJnUViaMjkbW7DAeEGo4fBY+XYxIvVfPeyfy6/dmUdC+HXnn5ZiTAWstnxveINQ6S+c2WTAPOX3PDKaBQ==" saltValue="GlqY14ak5bWC4BC0iAhXRA==" spinCount="100000" sheet="1" objects="1" scenarios="1" selectLockedCells="1"/>
  <phoneticPr fontId="0" type="noConversion"/>
  <pageMargins left="0.78740157499999996" right="0.78740157499999996" top="0.984251969" bottom="0.984251969" header="0" footer="0"/>
  <pageSetup paperSize="9" orientation="portrait" horizontalDpi="300" verticalDpi="300"/>
  <drawing r:id="rId1"/>
  <legacy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D242"/>
  <sheetViews>
    <sheetView workbookViewId="0"/>
  </sheetViews>
  <sheetFormatPr baseColWidth="10" defaultColWidth="11.5" defaultRowHeight="13" x14ac:dyDescent="0.15"/>
  <cols>
    <col min="1" max="1" width="5.1640625" style="1" customWidth="1"/>
    <col min="2" max="2" width="4.83203125" style="1" customWidth="1"/>
    <col min="3" max="3" width="150.5" style="61" customWidth="1"/>
    <col min="4" max="4" width="4.1640625" style="1" customWidth="1"/>
    <col min="5" max="16384" width="11.5" style="1"/>
  </cols>
  <sheetData>
    <row r="1" spans="2:4" ht="55.5" customHeight="1" x14ac:dyDescent="0.15">
      <c r="C1" s="55"/>
    </row>
    <row r="2" spans="2:4" x14ac:dyDescent="0.15">
      <c r="B2" s="4"/>
      <c r="C2" s="56"/>
      <c r="D2" s="4"/>
    </row>
    <row r="3" spans="2:4" x14ac:dyDescent="0.15">
      <c r="B3" s="4"/>
      <c r="C3" s="56"/>
      <c r="D3" s="4"/>
    </row>
    <row r="4" spans="2:4" ht="16" x14ac:dyDescent="0.2">
      <c r="B4" s="51"/>
      <c r="C4" s="37"/>
      <c r="D4" s="4"/>
    </row>
    <row r="5" spans="2:4" ht="17" x14ac:dyDescent="0.2">
      <c r="B5" s="6"/>
      <c r="C5" s="38" t="s">
        <v>76</v>
      </c>
      <c r="D5" s="4"/>
    </row>
    <row r="6" spans="2:4" ht="17" x14ac:dyDescent="0.2">
      <c r="B6" s="6"/>
      <c r="C6" s="39" t="s">
        <v>5</v>
      </c>
      <c r="D6" s="4"/>
    </row>
    <row r="7" spans="2:4" ht="17" x14ac:dyDescent="0.2">
      <c r="B7" s="6"/>
      <c r="C7" s="39" t="s">
        <v>7</v>
      </c>
      <c r="D7" s="4"/>
    </row>
    <row r="8" spans="2:4" ht="17" x14ac:dyDescent="0.2">
      <c r="B8" s="6"/>
      <c r="C8" s="39" t="s">
        <v>2</v>
      </c>
      <c r="D8" s="4"/>
    </row>
    <row r="9" spans="2:4" ht="16" x14ac:dyDescent="0.2">
      <c r="B9" s="12"/>
      <c r="C9" s="37"/>
      <c r="D9" s="4"/>
    </row>
    <row r="10" spans="2:4" ht="17" x14ac:dyDescent="0.2">
      <c r="B10" s="12"/>
      <c r="C10" s="38" t="s">
        <v>77</v>
      </c>
      <c r="D10" s="4"/>
    </row>
    <row r="11" spans="2:4" ht="17" x14ac:dyDescent="0.2">
      <c r="B11" s="33"/>
      <c r="C11" s="39" t="s">
        <v>6</v>
      </c>
      <c r="D11" s="4"/>
    </row>
    <row r="12" spans="2:4" ht="17" x14ac:dyDescent="0.2">
      <c r="B12" s="12"/>
      <c r="C12" s="39" t="s">
        <v>3</v>
      </c>
      <c r="D12" s="4"/>
    </row>
    <row r="13" spans="2:4" ht="17" x14ac:dyDescent="0.2">
      <c r="B13" s="33"/>
      <c r="C13" s="39" t="s">
        <v>4</v>
      </c>
      <c r="D13" s="4"/>
    </row>
    <row r="14" spans="2:4" ht="16" x14ac:dyDescent="0.2">
      <c r="B14" s="33"/>
      <c r="C14" s="39"/>
      <c r="D14" s="4"/>
    </row>
    <row r="15" spans="2:4" ht="17" x14ac:dyDescent="0.2">
      <c r="B15" s="33"/>
      <c r="C15" s="39" t="s">
        <v>141</v>
      </c>
      <c r="D15" s="4"/>
    </row>
    <row r="16" spans="2:4" ht="17" x14ac:dyDescent="0.2">
      <c r="B16" s="33"/>
      <c r="C16" s="39" t="s">
        <v>142</v>
      </c>
      <c r="D16" s="4"/>
    </row>
    <row r="17" spans="2:4" ht="16" x14ac:dyDescent="0.2">
      <c r="B17" s="34"/>
      <c r="C17" s="39"/>
      <c r="D17" s="59"/>
    </row>
    <row r="18" spans="2:4" ht="17" x14ac:dyDescent="0.2">
      <c r="B18" s="34"/>
      <c r="C18" s="38" t="s">
        <v>78</v>
      </c>
      <c r="D18" s="59"/>
    </row>
    <row r="19" spans="2:4" ht="17" x14ac:dyDescent="0.2">
      <c r="B19" s="6"/>
      <c r="C19" s="39" t="s">
        <v>140</v>
      </c>
      <c r="D19" s="4"/>
    </row>
    <row r="20" spans="2:4" ht="17" x14ac:dyDescent="0.2">
      <c r="B20" s="6"/>
      <c r="C20" s="39" t="s">
        <v>21</v>
      </c>
      <c r="D20" s="4"/>
    </row>
    <row r="21" spans="2:4" ht="17" x14ac:dyDescent="0.2">
      <c r="B21" s="6"/>
      <c r="C21" s="39" t="s">
        <v>25</v>
      </c>
      <c r="D21" s="4"/>
    </row>
    <row r="22" spans="2:4" ht="17" x14ac:dyDescent="0.2">
      <c r="B22" s="6"/>
      <c r="C22" s="39" t="s">
        <v>128</v>
      </c>
      <c r="D22" s="4"/>
    </row>
    <row r="23" spans="2:4" ht="17" x14ac:dyDescent="0.2">
      <c r="B23" s="6"/>
      <c r="C23" s="39" t="s">
        <v>22</v>
      </c>
      <c r="D23" s="4"/>
    </row>
    <row r="24" spans="2:4" ht="17" x14ac:dyDescent="0.2">
      <c r="B24" s="6"/>
      <c r="C24" s="39" t="s">
        <v>23</v>
      </c>
      <c r="D24" s="4"/>
    </row>
    <row r="25" spans="2:4" ht="17" x14ac:dyDescent="0.2">
      <c r="B25" s="6"/>
      <c r="C25" s="39" t="s">
        <v>24</v>
      </c>
      <c r="D25" s="4"/>
    </row>
    <row r="26" spans="2:4" ht="16" x14ac:dyDescent="0.2">
      <c r="B26" s="6"/>
      <c r="C26" s="37"/>
      <c r="D26" s="4"/>
    </row>
    <row r="27" spans="2:4" ht="16" x14ac:dyDescent="0.2">
      <c r="B27" s="36"/>
      <c r="C27" s="52"/>
    </row>
    <row r="28" spans="2:4" ht="16" x14ac:dyDescent="0.2">
      <c r="B28" s="36"/>
      <c r="C28" s="52"/>
    </row>
    <row r="29" spans="2:4" ht="16" x14ac:dyDescent="0.2">
      <c r="B29" s="6"/>
      <c r="C29" s="37"/>
      <c r="D29" s="4"/>
    </row>
    <row r="30" spans="2:4" ht="17" x14ac:dyDescent="0.2">
      <c r="B30" s="6"/>
      <c r="C30" s="38" t="s">
        <v>26</v>
      </c>
      <c r="D30" s="4"/>
    </row>
    <row r="31" spans="2:4" ht="16" x14ac:dyDescent="0.2">
      <c r="B31" s="6"/>
      <c r="C31" s="38"/>
      <c r="D31" s="4"/>
    </row>
    <row r="32" spans="2:4" ht="17" x14ac:dyDescent="0.2">
      <c r="B32" s="6"/>
      <c r="C32" s="40" t="s">
        <v>143</v>
      </c>
      <c r="D32" s="4"/>
    </row>
    <row r="33" spans="2:4" ht="16" x14ac:dyDescent="0.2">
      <c r="B33" s="6"/>
      <c r="C33" s="37"/>
      <c r="D33" s="4"/>
    </row>
    <row r="34" spans="2:4" ht="68" x14ac:dyDescent="0.2">
      <c r="B34" s="6"/>
      <c r="C34" s="41" t="s">
        <v>144</v>
      </c>
      <c r="D34" s="4"/>
    </row>
    <row r="35" spans="2:4" ht="16" x14ac:dyDescent="0.2">
      <c r="B35" s="6"/>
      <c r="C35" s="40"/>
      <c r="D35" s="4"/>
    </row>
    <row r="36" spans="2:4" ht="34" x14ac:dyDescent="0.2">
      <c r="B36" s="6"/>
      <c r="C36" s="42" t="s">
        <v>145</v>
      </c>
      <c r="D36" s="4"/>
    </row>
    <row r="37" spans="2:4" ht="16" x14ac:dyDescent="0.2">
      <c r="B37" s="6"/>
      <c r="C37" s="40"/>
      <c r="D37" s="4"/>
    </row>
    <row r="38" spans="2:4" ht="17" x14ac:dyDescent="0.2">
      <c r="B38" s="6"/>
      <c r="C38" s="42" t="s">
        <v>146</v>
      </c>
      <c r="D38" s="4"/>
    </row>
    <row r="39" spans="2:4" ht="16" x14ac:dyDescent="0.2">
      <c r="B39" s="6"/>
      <c r="C39" s="6"/>
      <c r="D39" s="4"/>
    </row>
    <row r="40" spans="2:4" ht="16" x14ac:dyDescent="0.2">
      <c r="B40" s="36"/>
      <c r="C40" s="35"/>
    </row>
    <row r="41" spans="2:4" ht="16" x14ac:dyDescent="0.2">
      <c r="B41" s="36"/>
      <c r="C41" s="35"/>
    </row>
    <row r="42" spans="2:4" ht="16" x14ac:dyDescent="0.2">
      <c r="B42" s="6"/>
      <c r="C42" s="8"/>
      <c r="D42" s="4"/>
    </row>
    <row r="43" spans="2:4" ht="17" x14ac:dyDescent="0.2">
      <c r="B43" s="6"/>
      <c r="C43" s="7" t="s">
        <v>147</v>
      </c>
      <c r="D43" s="4"/>
    </row>
    <row r="44" spans="2:4" ht="16" x14ac:dyDescent="0.2">
      <c r="B44" s="6"/>
      <c r="C44" s="6"/>
      <c r="D44" s="4"/>
    </row>
    <row r="45" spans="2:4" ht="34" x14ac:dyDescent="0.2">
      <c r="B45" s="6"/>
      <c r="C45" s="43" t="s">
        <v>27</v>
      </c>
      <c r="D45" s="4"/>
    </row>
    <row r="46" spans="2:4" ht="16" x14ac:dyDescent="0.2">
      <c r="B46" s="6"/>
      <c r="C46" s="6"/>
      <c r="D46" s="4"/>
    </row>
    <row r="47" spans="2:4" ht="16" x14ac:dyDescent="0.2">
      <c r="B47" s="36"/>
      <c r="C47" s="35"/>
    </row>
    <row r="48" spans="2:4" ht="16" x14ac:dyDescent="0.2">
      <c r="B48" s="36"/>
      <c r="C48" s="35"/>
    </row>
    <row r="49" spans="2:3" ht="16" x14ac:dyDescent="0.2">
      <c r="B49" s="36"/>
      <c r="C49" s="35"/>
    </row>
    <row r="50" spans="2:3" ht="16" x14ac:dyDescent="0.2">
      <c r="B50" s="36"/>
      <c r="C50" s="35"/>
    </row>
    <row r="51" spans="2:3" ht="16" x14ac:dyDescent="0.2">
      <c r="B51" s="36"/>
      <c r="C51" s="35"/>
    </row>
    <row r="52" spans="2:3" ht="16" x14ac:dyDescent="0.2">
      <c r="B52" s="36"/>
      <c r="C52" s="35"/>
    </row>
    <row r="53" spans="2:3" ht="16" x14ac:dyDescent="0.2">
      <c r="B53" s="36"/>
      <c r="C53" s="35"/>
    </row>
    <row r="54" spans="2:3" ht="16" x14ac:dyDescent="0.2">
      <c r="B54" s="36"/>
      <c r="C54" s="35"/>
    </row>
    <row r="55" spans="2:3" ht="16" x14ac:dyDescent="0.2">
      <c r="B55" s="36"/>
      <c r="C55" s="35"/>
    </row>
    <row r="56" spans="2:3" ht="16" x14ac:dyDescent="0.2">
      <c r="B56" s="36"/>
      <c r="C56" s="35"/>
    </row>
    <row r="57" spans="2:3" ht="16" x14ac:dyDescent="0.2">
      <c r="B57" s="36"/>
      <c r="C57" s="35"/>
    </row>
    <row r="58" spans="2:3" ht="16" x14ac:dyDescent="0.2">
      <c r="B58" s="36"/>
      <c r="C58" s="35"/>
    </row>
    <row r="59" spans="2:3" ht="16" x14ac:dyDescent="0.2">
      <c r="B59" s="36"/>
      <c r="C59" s="35"/>
    </row>
    <row r="60" spans="2:3" ht="16" x14ac:dyDescent="0.2">
      <c r="B60" s="36"/>
      <c r="C60" s="35"/>
    </row>
    <row r="61" spans="2:3" ht="16" x14ac:dyDescent="0.2">
      <c r="B61" s="36"/>
      <c r="C61" s="35"/>
    </row>
    <row r="62" spans="2:3" ht="16" x14ac:dyDescent="0.2">
      <c r="B62" s="36"/>
      <c r="C62" s="35"/>
    </row>
    <row r="63" spans="2:3" ht="16" x14ac:dyDescent="0.2">
      <c r="B63" s="36"/>
      <c r="C63" s="35"/>
    </row>
    <row r="64" spans="2:3" ht="16" x14ac:dyDescent="0.2">
      <c r="B64" s="36"/>
      <c r="C64" s="35"/>
    </row>
    <row r="65" spans="2:3" ht="16" x14ac:dyDescent="0.2">
      <c r="B65" s="36"/>
      <c r="C65" s="35"/>
    </row>
    <row r="66" spans="2:3" ht="16" x14ac:dyDescent="0.2">
      <c r="B66" s="36"/>
      <c r="C66" s="35"/>
    </row>
    <row r="67" spans="2:3" ht="16" x14ac:dyDescent="0.2">
      <c r="B67" s="36"/>
      <c r="C67" s="35"/>
    </row>
    <row r="68" spans="2:3" ht="16" x14ac:dyDescent="0.2">
      <c r="B68" s="36"/>
      <c r="C68" s="35"/>
    </row>
    <row r="69" spans="2:3" ht="16" x14ac:dyDescent="0.2">
      <c r="B69" s="36"/>
      <c r="C69" s="35"/>
    </row>
    <row r="70" spans="2:3" ht="16" x14ac:dyDescent="0.2">
      <c r="B70" s="36"/>
      <c r="C70" s="35"/>
    </row>
    <row r="71" spans="2:3" ht="16" x14ac:dyDescent="0.2">
      <c r="B71" s="36"/>
      <c r="C71" s="35"/>
    </row>
    <row r="72" spans="2:3" ht="16" x14ac:dyDescent="0.2">
      <c r="B72" s="36"/>
      <c r="C72" s="35"/>
    </row>
    <row r="73" spans="2:3" ht="16" x14ac:dyDescent="0.2">
      <c r="B73" s="36"/>
      <c r="C73" s="35"/>
    </row>
    <row r="74" spans="2:3" ht="16" x14ac:dyDescent="0.2">
      <c r="B74" s="36"/>
      <c r="C74" s="35"/>
    </row>
    <row r="75" spans="2:3" ht="16" x14ac:dyDescent="0.2">
      <c r="B75" s="36"/>
      <c r="C75" s="35"/>
    </row>
    <row r="76" spans="2:3" ht="16" x14ac:dyDescent="0.2">
      <c r="B76" s="36"/>
      <c r="C76" s="50"/>
    </row>
    <row r="77" spans="2:3" ht="16" x14ac:dyDescent="0.2">
      <c r="B77" s="36"/>
      <c r="C77" s="35"/>
    </row>
    <row r="78" spans="2:3" ht="16" x14ac:dyDescent="0.2">
      <c r="B78" s="36"/>
      <c r="C78" s="35"/>
    </row>
    <row r="79" spans="2:3" ht="16" x14ac:dyDescent="0.2">
      <c r="B79" s="36"/>
      <c r="C79" s="35"/>
    </row>
    <row r="80" spans="2:3" ht="16" x14ac:dyDescent="0.2">
      <c r="B80" s="36"/>
      <c r="C80" s="35"/>
    </row>
    <row r="81" spans="2:3" ht="16" x14ac:dyDescent="0.2">
      <c r="B81" s="36"/>
      <c r="C81" s="35"/>
    </row>
    <row r="82" spans="2:3" ht="16" x14ac:dyDescent="0.2">
      <c r="B82" s="36"/>
      <c r="C82" s="35"/>
    </row>
    <row r="83" spans="2:3" ht="16" x14ac:dyDescent="0.2">
      <c r="B83" s="36"/>
      <c r="C83" s="35"/>
    </row>
    <row r="84" spans="2:3" ht="16" x14ac:dyDescent="0.2">
      <c r="B84" s="36"/>
      <c r="C84" s="35"/>
    </row>
    <row r="85" spans="2:3" ht="16" x14ac:dyDescent="0.2">
      <c r="B85" s="36"/>
      <c r="C85" s="35"/>
    </row>
    <row r="86" spans="2:3" ht="16" x14ac:dyDescent="0.2">
      <c r="B86" s="36"/>
      <c r="C86" s="35"/>
    </row>
    <row r="87" spans="2:3" ht="16" x14ac:dyDescent="0.2">
      <c r="B87" s="36"/>
      <c r="C87" s="35"/>
    </row>
    <row r="88" spans="2:3" ht="16" x14ac:dyDescent="0.2">
      <c r="B88" s="36"/>
      <c r="C88" s="35"/>
    </row>
    <row r="89" spans="2:3" ht="16" x14ac:dyDescent="0.2">
      <c r="B89" s="36"/>
      <c r="C89" s="35"/>
    </row>
    <row r="90" spans="2:3" ht="16" x14ac:dyDescent="0.2">
      <c r="B90" s="36"/>
      <c r="C90" s="35"/>
    </row>
    <row r="91" spans="2:3" ht="16" x14ac:dyDescent="0.2">
      <c r="B91" s="36"/>
      <c r="C91" s="35"/>
    </row>
    <row r="92" spans="2:3" ht="16" x14ac:dyDescent="0.2">
      <c r="B92" s="36"/>
      <c r="C92" s="35"/>
    </row>
    <row r="93" spans="2:3" ht="16" x14ac:dyDescent="0.2">
      <c r="B93" s="36"/>
      <c r="C93" s="35"/>
    </row>
    <row r="94" spans="2:3" ht="16" x14ac:dyDescent="0.2">
      <c r="B94" s="36"/>
      <c r="C94" s="35"/>
    </row>
    <row r="95" spans="2:3" ht="16" x14ac:dyDescent="0.2">
      <c r="B95" s="36"/>
      <c r="C95" s="35"/>
    </row>
    <row r="96" spans="2:3" ht="16" x14ac:dyDescent="0.2">
      <c r="B96" s="36"/>
      <c r="C96" s="35"/>
    </row>
    <row r="97" spans="2:3" ht="16" x14ac:dyDescent="0.2">
      <c r="B97" s="36"/>
      <c r="C97" s="35"/>
    </row>
    <row r="98" spans="2:3" ht="16" x14ac:dyDescent="0.2">
      <c r="B98" s="36"/>
      <c r="C98" s="35"/>
    </row>
    <row r="99" spans="2:3" ht="16" x14ac:dyDescent="0.2">
      <c r="B99" s="36"/>
      <c r="C99" s="35"/>
    </row>
    <row r="100" spans="2:3" ht="16" x14ac:dyDescent="0.2">
      <c r="B100" s="36"/>
      <c r="C100" s="35"/>
    </row>
    <row r="101" spans="2:3" ht="16" x14ac:dyDescent="0.2">
      <c r="B101" s="36"/>
      <c r="C101" s="35"/>
    </row>
    <row r="102" spans="2:3" ht="16" x14ac:dyDescent="0.2">
      <c r="B102" s="36"/>
      <c r="C102" s="35"/>
    </row>
    <row r="103" spans="2:3" ht="16" x14ac:dyDescent="0.2">
      <c r="B103" s="36"/>
      <c r="C103" s="35"/>
    </row>
    <row r="104" spans="2:3" ht="16" x14ac:dyDescent="0.2">
      <c r="B104" s="36"/>
      <c r="C104" s="35"/>
    </row>
    <row r="105" spans="2:3" ht="16" x14ac:dyDescent="0.2">
      <c r="B105" s="36"/>
      <c r="C105" s="35"/>
    </row>
    <row r="106" spans="2:3" ht="16" x14ac:dyDescent="0.2">
      <c r="B106" s="36"/>
      <c r="C106" s="35"/>
    </row>
    <row r="107" spans="2:3" ht="16" x14ac:dyDescent="0.2">
      <c r="B107" s="36"/>
      <c r="C107" s="35"/>
    </row>
    <row r="108" spans="2:3" ht="16" x14ac:dyDescent="0.2">
      <c r="B108" s="36"/>
      <c r="C108" s="35"/>
    </row>
    <row r="109" spans="2:3" ht="16" x14ac:dyDescent="0.2">
      <c r="B109" s="36"/>
      <c r="C109" s="35"/>
    </row>
    <row r="110" spans="2:3" ht="16" x14ac:dyDescent="0.2">
      <c r="B110" s="36"/>
      <c r="C110" s="35"/>
    </row>
    <row r="111" spans="2:3" ht="16" x14ac:dyDescent="0.2">
      <c r="B111" s="36"/>
      <c r="C111" s="35"/>
    </row>
    <row r="112" spans="2:3" ht="16" x14ac:dyDescent="0.2">
      <c r="B112" s="36"/>
      <c r="C112" s="35"/>
    </row>
    <row r="113" spans="2:3" ht="16" x14ac:dyDescent="0.2">
      <c r="B113" s="36"/>
      <c r="C113" s="35"/>
    </row>
    <row r="114" spans="2:3" ht="16" x14ac:dyDescent="0.2">
      <c r="B114" s="36"/>
      <c r="C114" s="35"/>
    </row>
    <row r="115" spans="2:3" ht="16" x14ac:dyDescent="0.2">
      <c r="B115" s="36"/>
      <c r="C115" s="35"/>
    </row>
    <row r="116" spans="2:3" ht="16" x14ac:dyDescent="0.2">
      <c r="B116" s="36"/>
      <c r="C116" s="35"/>
    </row>
    <row r="117" spans="2:3" ht="16" x14ac:dyDescent="0.2">
      <c r="B117" s="36"/>
      <c r="C117" s="35"/>
    </row>
    <row r="118" spans="2:3" ht="16" x14ac:dyDescent="0.2">
      <c r="B118" s="36"/>
      <c r="C118" s="35"/>
    </row>
    <row r="119" spans="2:3" ht="16" x14ac:dyDescent="0.2">
      <c r="B119" s="36"/>
      <c r="C119" s="35"/>
    </row>
    <row r="120" spans="2:3" ht="16" x14ac:dyDescent="0.2">
      <c r="B120" s="36"/>
      <c r="C120" s="35"/>
    </row>
    <row r="121" spans="2:3" ht="16" x14ac:dyDescent="0.2">
      <c r="B121" s="36"/>
      <c r="C121" s="35"/>
    </row>
    <row r="122" spans="2:3" ht="16" x14ac:dyDescent="0.2">
      <c r="B122" s="36"/>
      <c r="C122" s="35"/>
    </row>
    <row r="123" spans="2:3" ht="16" x14ac:dyDescent="0.2">
      <c r="B123" s="36"/>
      <c r="C123" s="35"/>
    </row>
    <row r="124" spans="2:3" ht="16" x14ac:dyDescent="0.2">
      <c r="B124" s="36"/>
      <c r="C124" s="35"/>
    </row>
    <row r="125" spans="2:3" ht="16" x14ac:dyDescent="0.2">
      <c r="B125" s="36"/>
      <c r="C125" s="35"/>
    </row>
    <row r="126" spans="2:3" ht="16" x14ac:dyDescent="0.2">
      <c r="B126" s="36"/>
      <c r="C126" s="35"/>
    </row>
    <row r="127" spans="2:3" ht="16" x14ac:dyDescent="0.2">
      <c r="B127" s="36"/>
      <c r="C127" s="35"/>
    </row>
    <row r="128" spans="2:3" ht="16" x14ac:dyDescent="0.2">
      <c r="B128" s="36"/>
      <c r="C128" s="35"/>
    </row>
    <row r="129" spans="2:3" ht="16" x14ac:dyDescent="0.2">
      <c r="B129" s="36"/>
      <c r="C129" s="35"/>
    </row>
    <row r="130" spans="2:3" ht="16" x14ac:dyDescent="0.2">
      <c r="B130" s="36"/>
      <c r="C130" s="35"/>
    </row>
    <row r="131" spans="2:3" ht="16" x14ac:dyDescent="0.2">
      <c r="B131" s="36"/>
      <c r="C131" s="35"/>
    </row>
    <row r="132" spans="2:3" ht="16" x14ac:dyDescent="0.2">
      <c r="B132" s="36"/>
      <c r="C132" s="35"/>
    </row>
    <row r="133" spans="2:3" ht="16" x14ac:dyDescent="0.2">
      <c r="B133" s="36"/>
      <c r="C133" s="35"/>
    </row>
    <row r="134" spans="2:3" ht="16" x14ac:dyDescent="0.2">
      <c r="B134" s="36"/>
      <c r="C134" s="35"/>
    </row>
    <row r="135" spans="2:3" ht="16" x14ac:dyDescent="0.2">
      <c r="B135" s="36"/>
      <c r="C135" s="35"/>
    </row>
    <row r="136" spans="2:3" ht="16" x14ac:dyDescent="0.2">
      <c r="B136" s="36"/>
      <c r="C136" s="35"/>
    </row>
    <row r="137" spans="2:3" ht="16" x14ac:dyDescent="0.2">
      <c r="B137" s="36"/>
      <c r="C137" s="35"/>
    </row>
    <row r="138" spans="2:3" ht="16" x14ac:dyDescent="0.2">
      <c r="B138" s="36"/>
      <c r="C138" s="35"/>
    </row>
    <row r="139" spans="2:3" ht="16" x14ac:dyDescent="0.2">
      <c r="B139" s="36"/>
      <c r="C139" s="35"/>
    </row>
    <row r="140" spans="2:3" ht="16" x14ac:dyDescent="0.2">
      <c r="B140" s="36"/>
      <c r="C140" s="35"/>
    </row>
    <row r="141" spans="2:3" ht="16" x14ac:dyDescent="0.2">
      <c r="B141" s="36"/>
      <c r="C141" s="35"/>
    </row>
    <row r="142" spans="2:3" ht="16" x14ac:dyDescent="0.2">
      <c r="B142" s="36"/>
      <c r="C142" s="35"/>
    </row>
    <row r="143" spans="2:3" ht="16" x14ac:dyDescent="0.2">
      <c r="B143" s="36"/>
      <c r="C143" s="35"/>
    </row>
    <row r="144" spans="2:3" ht="16" x14ac:dyDescent="0.2">
      <c r="B144" s="36"/>
      <c r="C144" s="35"/>
    </row>
    <row r="145" spans="2:3" ht="16" x14ac:dyDescent="0.2">
      <c r="B145" s="36"/>
      <c r="C145" s="35"/>
    </row>
    <row r="146" spans="2:3" ht="16" x14ac:dyDescent="0.2">
      <c r="B146" s="36"/>
      <c r="C146" s="35"/>
    </row>
    <row r="147" spans="2:3" ht="16" x14ac:dyDescent="0.2">
      <c r="B147" s="36"/>
      <c r="C147" s="35"/>
    </row>
    <row r="148" spans="2:3" ht="16" x14ac:dyDescent="0.2">
      <c r="B148" s="36"/>
      <c r="C148" s="35"/>
    </row>
    <row r="149" spans="2:3" ht="16" x14ac:dyDescent="0.2">
      <c r="B149" s="36"/>
      <c r="C149" s="35"/>
    </row>
    <row r="150" spans="2:3" ht="16" x14ac:dyDescent="0.2">
      <c r="B150" s="36"/>
      <c r="C150" s="35"/>
    </row>
    <row r="151" spans="2:3" ht="16" x14ac:dyDescent="0.2">
      <c r="B151" s="36"/>
      <c r="C151" s="35"/>
    </row>
    <row r="152" spans="2:3" ht="16" x14ac:dyDescent="0.2">
      <c r="B152" s="36"/>
      <c r="C152" s="35"/>
    </row>
    <row r="153" spans="2:3" ht="16" x14ac:dyDescent="0.2">
      <c r="B153" s="36"/>
      <c r="C153" s="35"/>
    </row>
    <row r="154" spans="2:3" ht="16" x14ac:dyDescent="0.2">
      <c r="B154" s="36"/>
      <c r="C154" s="35"/>
    </row>
    <row r="155" spans="2:3" ht="16" x14ac:dyDescent="0.2">
      <c r="B155" s="36"/>
      <c r="C155" s="35"/>
    </row>
    <row r="156" spans="2:3" ht="16" x14ac:dyDescent="0.2">
      <c r="B156" s="36"/>
      <c r="C156" s="35"/>
    </row>
    <row r="157" spans="2:3" ht="16" x14ac:dyDescent="0.2">
      <c r="B157" s="36"/>
      <c r="C157" s="35"/>
    </row>
    <row r="158" spans="2:3" ht="16" x14ac:dyDescent="0.2">
      <c r="B158" s="36"/>
      <c r="C158" s="35"/>
    </row>
    <row r="159" spans="2:3" ht="16" x14ac:dyDescent="0.2">
      <c r="B159" s="36"/>
      <c r="C159" s="35"/>
    </row>
    <row r="160" spans="2:3" ht="16" x14ac:dyDescent="0.2">
      <c r="B160" s="36"/>
      <c r="C160" s="35"/>
    </row>
    <row r="161" spans="2:3" ht="16" x14ac:dyDescent="0.2">
      <c r="B161" s="36"/>
      <c r="C161" s="35"/>
    </row>
    <row r="162" spans="2:3" ht="16" x14ac:dyDescent="0.2">
      <c r="B162" s="36"/>
      <c r="C162" s="35"/>
    </row>
    <row r="163" spans="2:3" ht="16" x14ac:dyDescent="0.2">
      <c r="B163" s="36"/>
      <c r="C163" s="35"/>
    </row>
    <row r="164" spans="2:3" ht="16" x14ac:dyDescent="0.2">
      <c r="B164" s="36"/>
      <c r="C164" s="35"/>
    </row>
    <row r="165" spans="2:3" ht="16" x14ac:dyDescent="0.2">
      <c r="B165" s="36"/>
      <c r="C165" s="35"/>
    </row>
    <row r="166" spans="2:3" ht="16" x14ac:dyDescent="0.2">
      <c r="B166" s="36"/>
      <c r="C166" s="35"/>
    </row>
    <row r="167" spans="2:3" ht="16" x14ac:dyDescent="0.2">
      <c r="B167" s="36"/>
      <c r="C167" s="35"/>
    </row>
    <row r="168" spans="2:3" ht="16" x14ac:dyDescent="0.2">
      <c r="B168" s="36"/>
      <c r="C168" s="35"/>
    </row>
    <row r="169" spans="2:3" ht="16" x14ac:dyDescent="0.2">
      <c r="B169" s="36"/>
      <c r="C169" s="35"/>
    </row>
    <row r="170" spans="2:3" ht="16" x14ac:dyDescent="0.2">
      <c r="B170" s="36"/>
      <c r="C170" s="35"/>
    </row>
    <row r="171" spans="2:3" ht="16" x14ac:dyDescent="0.2">
      <c r="B171" s="36"/>
      <c r="C171" s="35"/>
    </row>
    <row r="172" spans="2:3" ht="16" x14ac:dyDescent="0.2">
      <c r="B172" s="36"/>
      <c r="C172" s="35"/>
    </row>
    <row r="173" spans="2:3" ht="16" x14ac:dyDescent="0.2">
      <c r="B173" s="36"/>
      <c r="C173" s="35"/>
    </row>
    <row r="174" spans="2:3" ht="16" x14ac:dyDescent="0.2">
      <c r="B174" s="36"/>
      <c r="C174" s="35"/>
    </row>
    <row r="175" spans="2:3" ht="16" x14ac:dyDescent="0.2">
      <c r="B175" s="36"/>
      <c r="C175" s="35"/>
    </row>
    <row r="176" spans="2:3" ht="16" x14ac:dyDescent="0.2">
      <c r="B176" s="36"/>
      <c r="C176" s="35"/>
    </row>
    <row r="177" spans="2:3" ht="16" x14ac:dyDescent="0.2">
      <c r="B177" s="36"/>
      <c r="C177" s="35"/>
    </row>
    <row r="178" spans="2:3" ht="16" x14ac:dyDescent="0.2">
      <c r="B178" s="36"/>
      <c r="C178" s="35"/>
    </row>
    <row r="179" spans="2:3" ht="16" x14ac:dyDescent="0.2">
      <c r="B179" s="36"/>
      <c r="C179" s="35"/>
    </row>
    <row r="180" spans="2:3" ht="16" x14ac:dyDescent="0.2">
      <c r="B180" s="36"/>
      <c r="C180" s="35"/>
    </row>
    <row r="181" spans="2:3" ht="16" x14ac:dyDescent="0.2">
      <c r="B181" s="36"/>
      <c r="C181" s="35"/>
    </row>
    <row r="182" spans="2:3" ht="16" x14ac:dyDescent="0.2">
      <c r="B182" s="36"/>
      <c r="C182" s="35"/>
    </row>
    <row r="183" spans="2:3" ht="16" x14ac:dyDescent="0.2">
      <c r="B183" s="36"/>
      <c r="C183" s="35"/>
    </row>
    <row r="184" spans="2:3" ht="16" x14ac:dyDescent="0.2">
      <c r="B184" s="36"/>
      <c r="C184" s="35"/>
    </row>
    <row r="185" spans="2:3" ht="16" x14ac:dyDescent="0.2">
      <c r="B185" s="36"/>
      <c r="C185" s="35"/>
    </row>
    <row r="186" spans="2:3" ht="16" x14ac:dyDescent="0.2">
      <c r="B186" s="36"/>
      <c r="C186" s="35"/>
    </row>
    <row r="187" spans="2:3" ht="16" x14ac:dyDescent="0.2">
      <c r="B187" s="36"/>
      <c r="C187" s="35"/>
    </row>
    <row r="188" spans="2:3" ht="16" x14ac:dyDescent="0.2">
      <c r="B188" s="36"/>
      <c r="C188" s="35"/>
    </row>
    <row r="189" spans="2:3" ht="16" x14ac:dyDescent="0.2">
      <c r="B189" s="36"/>
      <c r="C189" s="35"/>
    </row>
    <row r="190" spans="2:3" ht="16" x14ac:dyDescent="0.2">
      <c r="B190" s="36"/>
      <c r="C190" s="35"/>
    </row>
    <row r="191" spans="2:3" ht="16" x14ac:dyDescent="0.2">
      <c r="B191" s="36"/>
      <c r="C191" s="35"/>
    </row>
    <row r="192" spans="2:3" ht="16" x14ac:dyDescent="0.2">
      <c r="B192" s="36"/>
      <c r="C192" s="35"/>
    </row>
    <row r="193" spans="2:3" ht="16" x14ac:dyDescent="0.2">
      <c r="B193" s="36"/>
      <c r="C193" s="35"/>
    </row>
    <row r="194" spans="2:3" ht="16" x14ac:dyDescent="0.2">
      <c r="B194" s="36"/>
      <c r="C194" s="35"/>
    </row>
    <row r="195" spans="2:3" ht="16" x14ac:dyDescent="0.2">
      <c r="B195" s="36"/>
      <c r="C195" s="35"/>
    </row>
    <row r="196" spans="2:3" ht="16" x14ac:dyDescent="0.2">
      <c r="B196" s="36"/>
      <c r="C196" s="35"/>
    </row>
    <row r="197" spans="2:3" ht="16" x14ac:dyDescent="0.2">
      <c r="B197" s="36"/>
      <c r="C197" s="35"/>
    </row>
    <row r="198" spans="2:3" ht="16" x14ac:dyDescent="0.2">
      <c r="B198" s="36"/>
      <c r="C198" s="35"/>
    </row>
    <row r="199" spans="2:3" ht="16" x14ac:dyDescent="0.2">
      <c r="B199" s="36"/>
      <c r="C199" s="35"/>
    </row>
    <row r="200" spans="2:3" ht="16" x14ac:dyDescent="0.2">
      <c r="B200" s="36"/>
      <c r="C200" s="35"/>
    </row>
    <row r="201" spans="2:3" ht="16" x14ac:dyDescent="0.2">
      <c r="B201" s="36"/>
      <c r="C201" s="35"/>
    </row>
    <row r="202" spans="2:3" ht="16" x14ac:dyDescent="0.2">
      <c r="B202" s="36"/>
      <c r="C202" s="35"/>
    </row>
    <row r="203" spans="2:3" ht="16" x14ac:dyDescent="0.2">
      <c r="B203" s="36"/>
      <c r="C203" s="35"/>
    </row>
    <row r="204" spans="2:3" ht="16" x14ac:dyDescent="0.2">
      <c r="B204" s="36"/>
      <c r="C204" s="35"/>
    </row>
    <row r="205" spans="2:3" ht="16" x14ac:dyDescent="0.2">
      <c r="B205" s="36"/>
      <c r="C205" s="35"/>
    </row>
    <row r="206" spans="2:3" ht="16" x14ac:dyDescent="0.2">
      <c r="B206" s="36"/>
      <c r="C206" s="35"/>
    </row>
    <row r="207" spans="2:3" ht="16" x14ac:dyDescent="0.2">
      <c r="B207" s="36"/>
      <c r="C207" s="35"/>
    </row>
    <row r="208" spans="2:3" ht="16" x14ac:dyDescent="0.2">
      <c r="B208" s="36"/>
      <c r="C208" s="35"/>
    </row>
    <row r="209" spans="2:3" ht="16" x14ac:dyDescent="0.2">
      <c r="B209" s="36"/>
      <c r="C209" s="35"/>
    </row>
    <row r="210" spans="2:3" ht="16" x14ac:dyDescent="0.2">
      <c r="B210" s="36"/>
      <c r="C210" s="35"/>
    </row>
    <row r="211" spans="2:3" ht="16" x14ac:dyDescent="0.2">
      <c r="B211" s="36"/>
      <c r="C211" s="35"/>
    </row>
    <row r="212" spans="2:3" ht="16" x14ac:dyDescent="0.2">
      <c r="B212" s="36"/>
      <c r="C212" s="35"/>
    </row>
    <row r="213" spans="2:3" ht="16" x14ac:dyDescent="0.2">
      <c r="B213" s="36"/>
      <c r="C213" s="35"/>
    </row>
    <row r="214" spans="2:3" ht="16" x14ac:dyDescent="0.2">
      <c r="B214" s="36"/>
      <c r="C214" s="35"/>
    </row>
    <row r="215" spans="2:3" ht="16" x14ac:dyDescent="0.2">
      <c r="B215" s="36"/>
      <c r="C215" s="35"/>
    </row>
    <row r="216" spans="2:3" ht="16" x14ac:dyDescent="0.2">
      <c r="B216" s="36"/>
      <c r="C216" s="35"/>
    </row>
    <row r="217" spans="2:3" ht="16" x14ac:dyDescent="0.2">
      <c r="B217" s="36"/>
      <c r="C217" s="35"/>
    </row>
    <row r="218" spans="2:3" ht="16" x14ac:dyDescent="0.2">
      <c r="B218" s="36"/>
      <c r="C218" s="35"/>
    </row>
    <row r="219" spans="2:3" ht="16" x14ac:dyDescent="0.2">
      <c r="B219" s="36"/>
      <c r="C219" s="35"/>
    </row>
    <row r="220" spans="2:3" ht="16" x14ac:dyDescent="0.2">
      <c r="B220" s="36"/>
      <c r="C220" s="35"/>
    </row>
    <row r="221" spans="2:3" ht="16" x14ac:dyDescent="0.2">
      <c r="B221" s="36"/>
      <c r="C221" s="35"/>
    </row>
    <row r="222" spans="2:3" ht="16" x14ac:dyDescent="0.2">
      <c r="B222" s="36"/>
      <c r="C222" s="35"/>
    </row>
    <row r="223" spans="2:3" ht="16" x14ac:dyDescent="0.2">
      <c r="B223" s="36"/>
      <c r="C223" s="35"/>
    </row>
    <row r="224" spans="2:3" ht="16" x14ac:dyDescent="0.2">
      <c r="B224" s="36"/>
      <c r="C224" s="35"/>
    </row>
    <row r="225" spans="2:3" ht="16" x14ac:dyDescent="0.2">
      <c r="B225" s="36"/>
      <c r="C225" s="35"/>
    </row>
    <row r="226" spans="2:3" ht="16" x14ac:dyDescent="0.2">
      <c r="B226" s="36"/>
      <c r="C226" s="35"/>
    </row>
    <row r="227" spans="2:3" ht="16" x14ac:dyDescent="0.2">
      <c r="B227" s="36"/>
      <c r="C227" s="35"/>
    </row>
    <row r="228" spans="2:3" ht="16" x14ac:dyDescent="0.2">
      <c r="B228" s="36"/>
      <c r="C228" s="35"/>
    </row>
    <row r="229" spans="2:3" ht="16" x14ac:dyDescent="0.2">
      <c r="B229" s="36"/>
      <c r="C229" s="35"/>
    </row>
    <row r="230" spans="2:3" ht="16" x14ac:dyDescent="0.2">
      <c r="B230" s="36"/>
      <c r="C230" s="35"/>
    </row>
    <row r="231" spans="2:3" ht="16" x14ac:dyDescent="0.2">
      <c r="B231" s="36"/>
      <c r="C231" s="35"/>
    </row>
    <row r="232" spans="2:3" ht="16" x14ac:dyDescent="0.2">
      <c r="B232" s="36"/>
      <c r="C232" s="35"/>
    </row>
    <row r="233" spans="2:3" ht="16" x14ac:dyDescent="0.2">
      <c r="B233" s="36"/>
      <c r="C233" s="35"/>
    </row>
    <row r="234" spans="2:3" ht="16" x14ac:dyDescent="0.2">
      <c r="B234" s="36"/>
      <c r="C234" s="35"/>
    </row>
    <row r="235" spans="2:3" ht="16" x14ac:dyDescent="0.2">
      <c r="B235" s="36"/>
      <c r="C235" s="35"/>
    </row>
    <row r="236" spans="2:3" ht="16" x14ac:dyDescent="0.2">
      <c r="B236" s="36"/>
      <c r="C236" s="35"/>
    </row>
    <row r="237" spans="2:3" ht="16" x14ac:dyDescent="0.2">
      <c r="B237" s="36"/>
      <c r="C237" s="35"/>
    </row>
    <row r="238" spans="2:3" ht="16" x14ac:dyDescent="0.2">
      <c r="B238" s="36"/>
      <c r="C238" s="35"/>
    </row>
    <row r="239" spans="2:3" ht="16" x14ac:dyDescent="0.2">
      <c r="B239" s="36"/>
      <c r="C239" s="35"/>
    </row>
    <row r="240" spans="2:3" ht="16" x14ac:dyDescent="0.2">
      <c r="B240" s="36"/>
      <c r="C240" s="35"/>
    </row>
    <row r="241" spans="2:3" ht="16" x14ac:dyDescent="0.2">
      <c r="B241" s="36"/>
      <c r="C241" s="35"/>
    </row>
    <row r="242" spans="2:3" ht="16" x14ac:dyDescent="0.2">
      <c r="B242" s="36"/>
      <c r="C242" s="35"/>
    </row>
  </sheetData>
  <sheetProtection algorithmName="SHA-512" hashValue="VVFaHjFzCZZ/bK67tA+dbpxnecGQ8FstXoCPgYBZPzP2czV4hNpfPyZFs1Ow1LWhN/+jG3zjt6eKyb3GeCxEcg==" saltValue="nzslV1Bl9QE5SgAYqVp3fw==" spinCount="100000" sheet="1" objects="1" scenarios="1" selectLockedCells="1"/>
  <phoneticPr fontId="30" type="noConversion"/>
  <pageMargins left="0.78740157499999996" right="0.78740157499999996" top="0.984251969" bottom="0.984251969" header="0" footer="0"/>
  <pageSetup paperSize="9"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Introduction</vt:lpstr>
      <vt:lpstr>Charges</vt:lpstr>
      <vt:lpstr>Nb d'heures de travail par an</vt:lpstr>
      <vt:lpstr>Revenu</vt:lpstr>
      <vt:lpstr>Objectif de tarif</vt:lpstr>
      <vt:lpstr>Nb d'heures nécessaires</vt:lpstr>
      <vt:lpstr>Remerciements</vt:lpstr>
      <vt:lpstr>Charges!Print_Area</vt:lpstr>
      <vt:lpstr>Revenu!Print_Area</vt:lpstr>
    </vt:vector>
  </TitlesOfParts>
  <Company>Asetrad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CalPro</dc:title>
  <dc:subject>Calculadora de gastos, ingresos y rendimiento profesional</dc:subject>
  <dc:creator>Castro, Quiñones y Steel</dc:creator>
  <cp:lastModifiedBy>Microsoft Office User</cp:lastModifiedBy>
  <cp:lastPrinted>2017-06-15T15:44:55Z</cp:lastPrinted>
  <dcterms:created xsi:type="dcterms:W3CDTF">2006-02-27T18:19:09Z</dcterms:created>
  <dcterms:modified xsi:type="dcterms:W3CDTF">2018-11-15T12:43:13Z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sunto">
    <vt:lpwstr>CalPro</vt:lpwstr>
  </property>
  <property fmtid="{D5CDD505-2E9C-101B-9397-08002B2CF9AE}" pid="3" name="Elaborado por">
    <vt:lpwstr>Castro, Quiñones y Steel</vt:lpwstr>
  </property>
  <property fmtid="{D5CDD505-2E9C-101B-9397-08002B2CF9AE}" pid="4" name="Cliente">
    <vt:lpwstr>Asetrad</vt:lpwstr>
  </property>
</Properties>
</file>